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bras em andamento\Obra porteirão\"/>
    </mc:Choice>
  </mc:AlternateContent>
  <xr:revisionPtr revIDLastSave="0" documentId="13_ncr:1_{58029CDF-5648-4792-9F30-704F665D11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o" sheetId="14" r:id="rId1"/>
    <sheet name="Planilha orçamentaria" sheetId="18" r:id="rId2"/>
    <sheet name="Somatorio" sheetId="36" r:id="rId3"/>
    <sheet name="Cronograma" sheetId="42" r:id="rId4"/>
    <sheet name="BDI" sheetId="49" r:id="rId5"/>
    <sheet name="Relatorio central" sheetId="60" r:id="rId6"/>
    <sheet name="Parcela de maior relevancia" sheetId="65" r:id="rId7"/>
    <sheet name="Composição" sheetId="66" r:id="rId8"/>
  </sheets>
  <definedNames>
    <definedName name="_xlnm.Print_Area" localSheetId="4">BDI!$A$1:$D$38</definedName>
    <definedName name="_xlnm.Print_Area" localSheetId="1">'Planilha orçamentaria'!$A$1:$I$166</definedName>
    <definedName name="_xlnm.Print_Titles" localSheetId="1">'Planilha orçamentaria'!$1:$5</definedName>
  </definedNames>
  <calcPr calcId="191029"/>
</workbook>
</file>

<file path=xl/calcChain.xml><?xml version="1.0" encoding="utf-8"?>
<calcChain xmlns="http://schemas.openxmlformats.org/spreadsheetml/2006/main">
  <c r="G238" i="66" l="1"/>
  <c r="G244" i="66" s="1"/>
  <c r="G246" i="66" s="1"/>
  <c r="G5" i="66"/>
  <c r="G371" i="66"/>
  <c r="G369" i="66"/>
  <c r="G367" i="66"/>
  <c r="H366" i="66"/>
  <c r="G364" i="66"/>
  <c r="H363" i="66"/>
  <c r="H362" i="66"/>
  <c r="G356" i="66"/>
  <c r="G354" i="66"/>
  <c r="G352" i="66"/>
  <c r="H351" i="66"/>
  <c r="G349" i="66"/>
  <c r="H348" i="66"/>
  <c r="H347" i="66"/>
  <c r="G341" i="66"/>
  <c r="G339" i="66"/>
  <c r="G337" i="66"/>
  <c r="H336" i="66"/>
  <c r="G334" i="66"/>
  <c r="H333" i="66"/>
  <c r="H332" i="66"/>
  <c r="G326" i="66"/>
  <c r="G324" i="66"/>
  <c r="G322" i="66"/>
  <c r="H321" i="66"/>
  <c r="G319" i="66"/>
  <c r="H317" i="66"/>
  <c r="H318" i="66"/>
  <c r="G311" i="66"/>
  <c r="G309" i="66"/>
  <c r="G307" i="66"/>
  <c r="H306" i="66"/>
  <c r="H305" i="66"/>
  <c r="G299" i="66"/>
  <c r="G297" i="66"/>
  <c r="G295" i="66"/>
  <c r="H293" i="66"/>
  <c r="H294" i="66"/>
  <c r="H292" i="66"/>
  <c r="G290" i="66"/>
  <c r="H289" i="66"/>
  <c r="H288" i="66"/>
  <c r="H274" i="66"/>
  <c r="H275" i="66"/>
  <c r="H276" i="66"/>
  <c r="G278" i="66" s="1"/>
  <c r="G280" i="66" s="1"/>
  <c r="G282" i="66" s="1"/>
  <c r="H277" i="66"/>
  <c r="H273" i="66"/>
  <c r="G271" i="66"/>
  <c r="H270" i="66"/>
  <c r="H269" i="66"/>
  <c r="G263" i="66"/>
  <c r="G261" i="66"/>
  <c r="G259" i="66"/>
  <c r="H257" i="66"/>
  <c r="H258" i="66"/>
  <c r="H256" i="66"/>
  <c r="G254" i="66"/>
  <c r="H253" i="66"/>
  <c r="H252" i="66"/>
  <c r="G242" i="66"/>
  <c r="H241" i="66"/>
  <c r="H240" i="66"/>
  <c r="H237" i="66"/>
  <c r="H236" i="66"/>
  <c r="H225" i="66"/>
  <c r="G226" i="66" s="1"/>
  <c r="G228" i="66" s="1"/>
  <c r="G230" i="66" s="1"/>
  <c r="H224" i="66"/>
  <c r="G222" i="66"/>
  <c r="H221" i="66"/>
  <c r="H220" i="66"/>
  <c r="G214" i="66"/>
  <c r="G212" i="66"/>
  <c r="G210" i="66"/>
  <c r="H209" i="66"/>
  <c r="H208" i="66"/>
  <c r="G206" i="66"/>
  <c r="H205" i="66"/>
  <c r="H204" i="66"/>
  <c r="H193" i="66"/>
  <c r="G194" i="66" s="1"/>
  <c r="G196" i="66" s="1"/>
  <c r="G198" i="66" s="1"/>
  <c r="H192" i="66"/>
  <c r="G190" i="66"/>
  <c r="H189" i="66"/>
  <c r="H188" i="66"/>
  <c r="G182" i="66"/>
  <c r="G180" i="66"/>
  <c r="G178" i="66"/>
  <c r="H177" i="66"/>
  <c r="H176" i="66"/>
  <c r="H165" i="66"/>
  <c r="H164" i="66"/>
  <c r="H163" i="66"/>
  <c r="G161" i="66"/>
  <c r="H160" i="66"/>
  <c r="H159" i="66"/>
  <c r="H148" i="66"/>
  <c r="G149" i="66" s="1"/>
  <c r="G151" i="66" s="1"/>
  <c r="G153" i="66" s="1"/>
  <c r="H137" i="66"/>
  <c r="G138" i="66" s="1"/>
  <c r="G140" i="66" s="1"/>
  <c r="G142" i="66" s="1"/>
  <c r="H126" i="66"/>
  <c r="H125" i="66"/>
  <c r="H124" i="66"/>
  <c r="H123" i="66"/>
  <c r="H119" i="66"/>
  <c r="G121" i="66" s="1"/>
  <c r="H120" i="66"/>
  <c r="H118" i="66"/>
  <c r="G106" i="66"/>
  <c r="G107" i="66"/>
  <c r="G105" i="66"/>
  <c r="G104" i="66"/>
  <c r="F108" i="66" s="1"/>
  <c r="F110" i="66" s="1"/>
  <c r="F112" i="66" s="1"/>
  <c r="H93" i="66"/>
  <c r="G94" i="66" s="1"/>
  <c r="G96" i="66" s="1"/>
  <c r="G98" i="66" s="1"/>
  <c r="H82" i="66"/>
  <c r="G83" i="66" s="1"/>
  <c r="G85" i="66" s="1"/>
  <c r="G87" i="66" s="1"/>
  <c r="G166" i="66" l="1"/>
  <c r="G168" i="66" s="1"/>
  <c r="G170" i="66" s="1"/>
  <c r="G127" i="66"/>
  <c r="G131" i="66" s="1"/>
  <c r="H71" i="66"/>
  <c r="H68" i="66"/>
  <c r="G69" i="66" s="1"/>
  <c r="H57" i="66"/>
  <c r="H51" i="66"/>
  <c r="H52" i="66"/>
  <c r="H53" i="66"/>
  <c r="H54" i="66"/>
  <c r="H55" i="66"/>
  <c r="H56" i="66"/>
  <c r="H50" i="66"/>
  <c r="G58" i="66" s="1"/>
  <c r="H47" i="66"/>
  <c r="H46" i="66"/>
  <c r="G48" i="66" s="1"/>
  <c r="H28" i="66"/>
  <c r="H27" i="66"/>
  <c r="G36" i="66"/>
  <c r="H16" i="66"/>
  <c r="G17" i="66" s="1"/>
  <c r="G19" i="66" s="1"/>
  <c r="G21" i="66" s="1"/>
  <c r="H15" i="66"/>
  <c r="H4" i="66"/>
  <c r="H3" i="66"/>
  <c r="G7" i="66" s="1"/>
  <c r="G9" i="66" s="1"/>
  <c r="I160" i="18"/>
  <c r="L9" i="18"/>
  <c r="L12" i="18"/>
  <c r="L15" i="18"/>
  <c r="L16" i="18"/>
  <c r="L20" i="18"/>
  <c r="L22" i="18"/>
  <c r="L24" i="18"/>
  <c r="L27" i="18"/>
  <c r="L30" i="18"/>
  <c r="L31" i="18"/>
  <c r="L33" i="18"/>
  <c r="L35" i="18"/>
  <c r="L36" i="18"/>
  <c r="L40" i="18"/>
  <c r="L43" i="18"/>
  <c r="L44" i="18"/>
  <c r="L55" i="18"/>
  <c r="L64" i="18"/>
  <c r="L66" i="18"/>
  <c r="L67" i="18"/>
  <c r="L71" i="18"/>
  <c r="L72" i="18"/>
  <c r="L99" i="18"/>
  <c r="L109" i="18"/>
  <c r="L111" i="18"/>
  <c r="L113" i="18"/>
  <c r="L117" i="18"/>
  <c r="L120" i="18"/>
  <c r="L123" i="18"/>
  <c r="L124" i="18"/>
  <c r="L127" i="18"/>
  <c r="L128" i="18"/>
  <c r="L139" i="18"/>
  <c r="L140" i="18"/>
  <c r="L141" i="18"/>
  <c r="L147" i="18"/>
  <c r="L150" i="18"/>
  <c r="L152" i="18"/>
  <c r="L155" i="18"/>
  <c r="L156" i="18"/>
  <c r="L157" i="18"/>
  <c r="L159" i="18"/>
  <c r="K9" i="18"/>
  <c r="K12" i="18"/>
  <c r="K15" i="18"/>
  <c r="K16" i="18"/>
  <c r="K20" i="18"/>
  <c r="K22" i="18"/>
  <c r="K24" i="18"/>
  <c r="K27" i="18"/>
  <c r="K30" i="18"/>
  <c r="K31" i="18"/>
  <c r="K33" i="18"/>
  <c r="K35" i="18"/>
  <c r="K36" i="18"/>
  <c r="K40" i="18"/>
  <c r="K43" i="18"/>
  <c r="K44" i="18"/>
  <c r="K55" i="18"/>
  <c r="K64" i="18"/>
  <c r="K66" i="18"/>
  <c r="K67" i="18"/>
  <c r="K71" i="18"/>
  <c r="K72" i="18"/>
  <c r="K99" i="18"/>
  <c r="K109" i="18"/>
  <c r="K111" i="18"/>
  <c r="K113" i="18"/>
  <c r="K117" i="18"/>
  <c r="K120" i="18"/>
  <c r="K123" i="18"/>
  <c r="K124" i="18"/>
  <c r="K127" i="18"/>
  <c r="K128" i="18"/>
  <c r="K139" i="18"/>
  <c r="K140" i="18"/>
  <c r="K141" i="18"/>
  <c r="K147" i="18"/>
  <c r="K150" i="18"/>
  <c r="K152" i="18"/>
  <c r="K155" i="18"/>
  <c r="K156" i="18"/>
  <c r="K157" i="18"/>
  <c r="K159" i="18"/>
  <c r="L10" i="18"/>
  <c r="L11" i="18"/>
  <c r="L13" i="18"/>
  <c r="L14" i="18"/>
  <c r="L17" i="18"/>
  <c r="L18" i="18"/>
  <c r="L19" i="18"/>
  <c r="L21" i="18"/>
  <c r="L23" i="18"/>
  <c r="L25" i="18"/>
  <c r="L26" i="18"/>
  <c r="L28" i="18"/>
  <c r="L29" i="18"/>
  <c r="L32" i="18"/>
  <c r="L34" i="18"/>
  <c r="L37" i="18"/>
  <c r="L38" i="18"/>
  <c r="L39" i="18"/>
  <c r="L41" i="18"/>
  <c r="L42" i="18"/>
  <c r="L45" i="18"/>
  <c r="L46" i="18"/>
  <c r="L47" i="18"/>
  <c r="L48" i="18"/>
  <c r="L49" i="18"/>
  <c r="L50" i="18"/>
  <c r="L51" i="18"/>
  <c r="L52" i="18"/>
  <c r="L53" i="18"/>
  <c r="L54" i="18"/>
  <c r="L56" i="18"/>
  <c r="L57" i="18"/>
  <c r="L58" i="18"/>
  <c r="L59" i="18"/>
  <c r="L60" i="18"/>
  <c r="L61" i="18"/>
  <c r="L62" i="18"/>
  <c r="L63" i="18"/>
  <c r="L65" i="18"/>
  <c r="L68" i="18"/>
  <c r="L69" i="18"/>
  <c r="L70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100" i="18"/>
  <c r="L101" i="18"/>
  <c r="L102" i="18"/>
  <c r="L103" i="18"/>
  <c r="L104" i="18"/>
  <c r="L105" i="18"/>
  <c r="L106" i="18"/>
  <c r="L107" i="18"/>
  <c r="L108" i="18"/>
  <c r="L110" i="18"/>
  <c r="L112" i="18"/>
  <c r="L114" i="18"/>
  <c r="L115" i="18"/>
  <c r="L116" i="18"/>
  <c r="L118" i="18"/>
  <c r="L119" i="18"/>
  <c r="L121" i="18"/>
  <c r="L122" i="18"/>
  <c r="L125" i="18"/>
  <c r="L126" i="18"/>
  <c r="L129" i="18"/>
  <c r="L130" i="18"/>
  <c r="L131" i="18"/>
  <c r="L132" i="18"/>
  <c r="L133" i="18"/>
  <c r="L134" i="18"/>
  <c r="L135" i="18"/>
  <c r="L136" i="18"/>
  <c r="L137" i="18"/>
  <c r="L138" i="18"/>
  <c r="L142" i="18"/>
  <c r="L143" i="18"/>
  <c r="L144" i="18"/>
  <c r="L145" i="18"/>
  <c r="L146" i="18"/>
  <c r="L148" i="18"/>
  <c r="L149" i="18"/>
  <c r="L151" i="18"/>
  <c r="L153" i="18"/>
  <c r="L154" i="18"/>
  <c r="L158" i="18"/>
  <c r="L160" i="18"/>
  <c r="K11" i="18"/>
  <c r="K13" i="18"/>
  <c r="K19" i="18"/>
  <c r="K21" i="18"/>
  <c r="K23" i="18"/>
  <c r="K25" i="18"/>
  <c r="K26" i="18"/>
  <c r="K37" i="18"/>
  <c r="K38" i="18"/>
  <c r="K39" i="18"/>
  <c r="K41" i="18"/>
  <c r="K51" i="18"/>
  <c r="K59" i="18"/>
  <c r="K60" i="18"/>
  <c r="K68" i="18"/>
  <c r="K69" i="18"/>
  <c r="K70" i="18"/>
  <c r="K73" i="18"/>
  <c r="K75" i="18"/>
  <c r="K76" i="18"/>
  <c r="K77" i="18"/>
  <c r="K78" i="18"/>
  <c r="K79" i="18"/>
  <c r="K80" i="18"/>
  <c r="K81" i="18"/>
  <c r="K83" i="18"/>
  <c r="K84" i="18"/>
  <c r="K85" i="18"/>
  <c r="K86" i="18"/>
  <c r="K87" i="18"/>
  <c r="K88" i="18"/>
  <c r="K89" i="18"/>
  <c r="K91" i="18"/>
  <c r="K92" i="18"/>
  <c r="K93" i="18"/>
  <c r="K94" i="18"/>
  <c r="K95" i="18"/>
  <c r="K96" i="18"/>
  <c r="K97" i="18"/>
  <c r="K100" i="18"/>
  <c r="K101" i="18"/>
  <c r="K102" i="18"/>
  <c r="K103" i="18"/>
  <c r="K104" i="18"/>
  <c r="K105" i="18"/>
  <c r="K106" i="18"/>
  <c r="K107" i="18"/>
  <c r="K108" i="18"/>
  <c r="K115" i="18"/>
  <c r="K116" i="18"/>
  <c r="K118" i="18"/>
  <c r="K125" i="18"/>
  <c r="K126" i="18"/>
  <c r="K131" i="18"/>
  <c r="K142" i="18"/>
  <c r="K148" i="18"/>
  <c r="K149" i="18"/>
  <c r="K151" i="18"/>
  <c r="K153" i="18"/>
  <c r="L8" i="18"/>
  <c r="I8" i="18"/>
  <c r="I7" i="18" s="1"/>
  <c r="G129" i="66" l="1"/>
  <c r="G60" i="66"/>
  <c r="G62" i="66" s="1"/>
  <c r="G74" i="66"/>
  <c r="G76" i="66" s="1"/>
  <c r="G72" i="66"/>
  <c r="G29" i="66"/>
  <c r="G38" i="66" s="1"/>
  <c r="G40" i="66" s="1"/>
  <c r="I136" i="18"/>
  <c r="I114" i="18"/>
  <c r="I144" i="18"/>
  <c r="I62" i="18"/>
  <c r="I45" i="18"/>
  <c r="I17" i="18"/>
  <c r="I158" i="18"/>
  <c r="I157" i="18" s="1"/>
  <c r="I156" i="18" s="1"/>
  <c r="I53" i="18"/>
  <c r="I29" i="18"/>
  <c r="I137" i="18"/>
  <c r="I129" i="18"/>
  <c r="I58" i="18"/>
  <c r="I49" i="18"/>
  <c r="I121" i="18"/>
  <c r="I133" i="18"/>
  <c r="I10" i="18"/>
  <c r="I48" i="18"/>
  <c r="I57" i="18"/>
  <c r="I154" i="18"/>
  <c r="I132" i="18"/>
  <c r="I119" i="18"/>
  <c r="I98" i="18"/>
  <c r="I90" i="18"/>
  <c r="I82" i="18"/>
  <c r="I74" i="18"/>
  <c r="I61" i="18"/>
  <c r="I52" i="18"/>
  <c r="I42" i="18"/>
  <c r="I28" i="18"/>
  <c r="I27" i="18" s="1"/>
  <c r="I14" i="18"/>
  <c r="I143" i="18"/>
  <c r="I146" i="18"/>
  <c r="I65" i="18"/>
  <c r="I64" i="18" s="1"/>
  <c r="I56" i="18"/>
  <c r="I34" i="18"/>
  <c r="I33" i="18" s="1"/>
  <c r="I138" i="18"/>
  <c r="I130" i="18"/>
  <c r="I50" i="18"/>
  <c r="L161" i="18"/>
  <c r="I166" i="18" s="1"/>
  <c r="I135" i="18"/>
  <c r="I112" i="18"/>
  <c r="I111" i="18" s="1"/>
  <c r="C16" i="36" s="1"/>
  <c r="D16" i="36" s="1"/>
  <c r="C15" i="60" s="1"/>
  <c r="I47" i="18"/>
  <c r="I159" i="18"/>
  <c r="I145" i="18"/>
  <c r="I134" i="18"/>
  <c r="I122" i="18"/>
  <c r="I120" i="18" s="1"/>
  <c r="I110" i="18"/>
  <c r="I109" i="18" s="1"/>
  <c r="C15" i="36" s="1"/>
  <c r="D15" i="36" s="1"/>
  <c r="C14" i="60" s="1"/>
  <c r="I63" i="18"/>
  <c r="I54" i="18"/>
  <c r="I46" i="18"/>
  <c r="I32" i="18"/>
  <c r="I31" i="18" s="1"/>
  <c r="I18" i="18"/>
  <c r="I153" i="18"/>
  <c r="I142" i="18"/>
  <c r="I131" i="18"/>
  <c r="I118" i="18"/>
  <c r="I106" i="18"/>
  <c r="I97" i="18"/>
  <c r="I89" i="18"/>
  <c r="I81" i="18"/>
  <c r="I73" i="18"/>
  <c r="I60" i="18"/>
  <c r="I51" i="18"/>
  <c r="I41" i="18"/>
  <c r="I26" i="18"/>
  <c r="I13" i="18"/>
  <c r="K154" i="18"/>
  <c r="K146" i="18"/>
  <c r="K138" i="18"/>
  <c r="K130" i="18"/>
  <c r="K122" i="18"/>
  <c r="K114" i="18"/>
  <c r="K98" i="18"/>
  <c r="K90" i="18"/>
  <c r="K82" i="18"/>
  <c r="K74" i="18"/>
  <c r="K58" i="18"/>
  <c r="K50" i="18"/>
  <c r="K42" i="18"/>
  <c r="K34" i="18"/>
  <c r="K18" i="18"/>
  <c r="K10" i="18"/>
  <c r="I151" i="18"/>
  <c r="I150" i="18" s="1"/>
  <c r="I116" i="18"/>
  <c r="I105" i="18"/>
  <c r="I96" i="18"/>
  <c r="I88" i="18"/>
  <c r="I80" i="18"/>
  <c r="I70" i="18"/>
  <c r="I59" i="18"/>
  <c r="I39" i="18"/>
  <c r="I25" i="18"/>
  <c r="I11" i="18"/>
  <c r="K8" i="18"/>
  <c r="K145" i="18"/>
  <c r="K137" i="18"/>
  <c r="K129" i="18"/>
  <c r="K121" i="18"/>
  <c r="K65" i="18"/>
  <c r="K57" i="18"/>
  <c r="K49" i="18"/>
  <c r="K17" i="18"/>
  <c r="I149" i="18"/>
  <c r="I115" i="18"/>
  <c r="I104" i="18"/>
  <c r="I95" i="18"/>
  <c r="I87" i="18"/>
  <c r="I79" i="18"/>
  <c r="I69" i="18"/>
  <c r="I38" i="18"/>
  <c r="I23" i="18"/>
  <c r="I22" i="18" s="1"/>
  <c r="C14" i="36" s="1"/>
  <c r="D14" i="36" s="1"/>
  <c r="K160" i="18"/>
  <c r="K144" i="18"/>
  <c r="K136" i="18"/>
  <c r="K112" i="18"/>
  <c r="K56" i="18"/>
  <c r="K48" i="18"/>
  <c r="K32" i="18"/>
  <c r="I148" i="18"/>
  <c r="I126" i="18"/>
  <c r="I103" i="18"/>
  <c r="I94" i="18"/>
  <c r="I86" i="18"/>
  <c r="I78" i="18"/>
  <c r="I68" i="18"/>
  <c r="I37" i="18"/>
  <c r="I21" i="18"/>
  <c r="I20" i="18" s="1"/>
  <c r="K143" i="18"/>
  <c r="K135" i="18"/>
  <c r="K119" i="18"/>
  <c r="K63" i="18"/>
  <c r="K47" i="18"/>
  <c r="I125" i="18"/>
  <c r="I102" i="18"/>
  <c r="I93" i="18"/>
  <c r="I85" i="18"/>
  <c r="I77" i="18"/>
  <c r="I19" i="18"/>
  <c r="K158" i="18"/>
  <c r="K134" i="18"/>
  <c r="K110" i="18"/>
  <c r="K62" i="18"/>
  <c r="K54" i="18"/>
  <c r="K46" i="18"/>
  <c r="K14" i="18"/>
  <c r="I101" i="18"/>
  <c r="I92" i="18"/>
  <c r="I84" i="18"/>
  <c r="I76" i="18"/>
  <c r="K133" i="18"/>
  <c r="K61" i="18"/>
  <c r="K53" i="18"/>
  <c r="K45" i="18"/>
  <c r="K29" i="18"/>
  <c r="I108" i="18"/>
  <c r="I100" i="18"/>
  <c r="I91" i="18"/>
  <c r="I83" i="18"/>
  <c r="I75" i="18"/>
  <c r="K132" i="18"/>
  <c r="K52" i="18"/>
  <c r="K28" i="18"/>
  <c r="I107" i="18"/>
  <c r="I9" i="18" l="1"/>
  <c r="C19" i="36" s="1"/>
  <c r="D19" i="36" s="1"/>
  <c r="I155" i="18"/>
  <c r="D12" i="14" s="1"/>
  <c r="E12" i="14" s="1"/>
  <c r="I12" i="18"/>
  <c r="C21" i="36" s="1"/>
  <c r="D21" i="36" s="1"/>
  <c r="B35" i="42" s="1"/>
  <c r="I36" i="42" s="1"/>
  <c r="I40" i="18"/>
  <c r="I117" i="18"/>
  <c r="C20" i="36" s="1"/>
  <c r="D20" i="36" s="1"/>
  <c r="B33" i="42" s="1"/>
  <c r="I34" i="42" s="1"/>
  <c r="I152" i="18"/>
  <c r="I147" i="18"/>
  <c r="B25" i="42"/>
  <c r="I26" i="42" s="1"/>
  <c r="I128" i="18"/>
  <c r="I127" i="18" s="1"/>
  <c r="I36" i="18"/>
  <c r="I141" i="18"/>
  <c r="B23" i="42"/>
  <c r="E24" i="42" s="1"/>
  <c r="I16" i="18"/>
  <c r="C7" i="36" s="1"/>
  <c r="I24" i="18"/>
  <c r="C18" i="36" s="1"/>
  <c r="D18" i="36" s="1"/>
  <c r="B29" i="42" s="1"/>
  <c r="I55" i="18"/>
  <c r="C8" i="36"/>
  <c r="D8" i="36" s="1"/>
  <c r="C7" i="60" s="1"/>
  <c r="I44" i="18"/>
  <c r="I113" i="18"/>
  <c r="C17" i="36" s="1"/>
  <c r="D17" i="36" s="1"/>
  <c r="C16" i="60" s="1"/>
  <c r="I124" i="18"/>
  <c r="I67" i="18"/>
  <c r="I66" i="18" s="1"/>
  <c r="C11" i="36" s="1"/>
  <c r="D11" i="36" s="1"/>
  <c r="C10" i="60" s="1"/>
  <c r="I99" i="18"/>
  <c r="I72" i="18"/>
  <c r="C13" i="60"/>
  <c r="B21" i="42"/>
  <c r="K161" i="18"/>
  <c r="I165" i="18" s="1"/>
  <c r="I6" i="18" l="1"/>
  <c r="D7" i="14" s="1"/>
  <c r="E7" i="14" s="1"/>
  <c r="I35" i="18"/>
  <c r="C9" i="36" s="1"/>
  <c r="D9" i="36" s="1"/>
  <c r="I140" i="18"/>
  <c r="I139" i="18" s="1"/>
  <c r="D11" i="14" s="1"/>
  <c r="E11" i="14" s="1"/>
  <c r="C19" i="60"/>
  <c r="I15" i="18"/>
  <c r="D8" i="14" s="1"/>
  <c r="E8" i="14" s="1"/>
  <c r="G26" i="42"/>
  <c r="G24" i="42"/>
  <c r="B9" i="42"/>
  <c r="I10" i="42" s="1"/>
  <c r="C17" i="60"/>
  <c r="I123" i="18"/>
  <c r="D10" i="14" s="1"/>
  <c r="E10" i="14" s="1"/>
  <c r="C20" i="60"/>
  <c r="I43" i="18"/>
  <c r="C10" i="36" s="1"/>
  <c r="D10" i="36" s="1"/>
  <c r="C9" i="60" s="1"/>
  <c r="B27" i="42"/>
  <c r="I28" i="42" s="1"/>
  <c r="B15" i="42"/>
  <c r="E16" i="42" s="1"/>
  <c r="G22" i="42"/>
  <c r="E22" i="42"/>
  <c r="C18" i="60"/>
  <c r="B31" i="42"/>
  <c r="D7" i="36"/>
  <c r="I30" i="42"/>
  <c r="G30" i="42"/>
  <c r="I71" i="18"/>
  <c r="C12" i="36" s="1"/>
  <c r="D12" i="36" s="1"/>
  <c r="C13" i="36" l="1"/>
  <c r="D13" i="36" s="1"/>
  <c r="B19" i="42" s="1"/>
  <c r="E10" i="42"/>
  <c r="G16" i="42"/>
  <c r="G10" i="42"/>
  <c r="B13" i="42"/>
  <c r="E14" i="42" s="1"/>
  <c r="I30" i="18"/>
  <c r="C8" i="60"/>
  <c r="B11" i="42"/>
  <c r="E12" i="42" s="1"/>
  <c r="I32" i="42"/>
  <c r="I38" i="42" s="1"/>
  <c r="G32" i="42"/>
  <c r="E32" i="42"/>
  <c r="C11" i="60"/>
  <c r="B17" i="42"/>
  <c r="B7" i="42"/>
  <c r="C6" i="60"/>
  <c r="D22" i="36" l="1"/>
  <c r="C22" i="36"/>
  <c r="C12" i="60"/>
  <c r="C21" i="60" s="1"/>
  <c r="B6" i="42"/>
  <c r="B37" i="42"/>
  <c r="E8" i="42"/>
  <c r="G20" i="42"/>
  <c r="E20" i="42"/>
  <c r="G18" i="42"/>
  <c r="E18" i="42"/>
  <c r="D9" i="14"/>
  <c r="I161" i="18"/>
  <c r="G38" i="42" l="1"/>
  <c r="E38" i="42"/>
  <c r="E40" i="42" s="1"/>
  <c r="I162" i="18"/>
  <c r="I163" i="18" s="1"/>
  <c r="E9" i="14"/>
  <c r="D13" i="14"/>
  <c r="E13" i="14" s="1"/>
  <c r="G40" i="42" l="1"/>
  <c r="I40" i="42" s="1"/>
  <c r="I164" i="18"/>
</calcChain>
</file>

<file path=xl/sharedStrings.xml><?xml version="1.0" encoding="utf-8"?>
<sst xmlns="http://schemas.openxmlformats.org/spreadsheetml/2006/main" count="1358" uniqueCount="488">
  <si>
    <t>ITEM</t>
  </si>
  <si>
    <t>DESCRIÇÃO DOS SERVIÇOS</t>
  </si>
  <si>
    <t>QUANTIDADE</t>
  </si>
  <si>
    <t>PREÇO SEM BDI</t>
  </si>
  <si>
    <t>PREÇO COM BDI</t>
  </si>
  <si>
    <t>PARTICIP. (%)</t>
  </si>
  <si>
    <t>COBERTURA DE QUADRA PADRÃO FNDE</t>
  </si>
  <si>
    <t>IMPLANTAÇÃO COBERTURA DE QUADRA PADRÃO FNDE</t>
  </si>
  <si>
    <t>COBERTURA QUADRA GRANDE PADRÃO FNDE</t>
  </si>
  <si>
    <t>PROJETO INST. ELÉTRICAS</t>
  </si>
  <si>
    <t>PROJETO INST. HIDROSSANITÁRIAS</t>
  </si>
  <si>
    <t>PROJETO ESTRUTURAL</t>
  </si>
  <si>
    <t>TOTAL GERAL DO ORÇAMENTO (R$)</t>
  </si>
  <si>
    <t>RESUMO GERAL DO ORÇAMENTO</t>
  </si>
  <si>
    <t>TABELA</t>
  </si>
  <si>
    <t>CODIGO</t>
  </si>
  <si>
    <t>UNID</t>
  </si>
  <si>
    <t>QUANT</t>
  </si>
  <si>
    <t>MAT</t>
  </si>
  <si>
    <t>MO</t>
  </si>
  <si>
    <t>UN</t>
  </si>
  <si>
    <t>1.1.</t>
  </si>
  <si>
    <t>SERVIÇOS PRELIMINARES</t>
  </si>
  <si>
    <t>1.1.0.1.</t>
  </si>
  <si>
    <t>GOINFRA</t>
  </si>
  <si>
    <t>PLACA DE OBRA PLOTADA EM CHAPA METÁLICA 26 , AFIXADA EM CAVALETES DE MADEIRA DE LEI (VIGOTAS 6X12CM) - PADRÃO GOINFRA</t>
  </si>
  <si>
    <t>M2</t>
  </si>
  <si>
    <t>1.2.</t>
  </si>
  <si>
    <t>ADMINISTRAÇÃO</t>
  </si>
  <si>
    <t>1.2.0.1.</t>
  </si>
  <si>
    <t>ENGENHEIRO - (OBRAS CIVIS)</t>
  </si>
  <si>
    <t>H</t>
  </si>
  <si>
    <t>1.2.0.2.</t>
  </si>
  <si>
    <t>ENCARREGADO - (OBRAS CIVIS)</t>
  </si>
  <si>
    <t>1.3.</t>
  </si>
  <si>
    <t>DIVERSOS</t>
  </si>
  <si>
    <t>1.3.0.1.</t>
  </si>
  <si>
    <t>PLACA DE INAUGURAÇÃO AÇO ESCOVADO 60 X 120 CM</t>
  </si>
  <si>
    <t>1.3.0.2.</t>
  </si>
  <si>
    <t>LIMPEZA FINAL DE OBRA - (OBRAS CIVIS)</t>
  </si>
  <si>
    <t>2.1.</t>
  </si>
  <si>
    <t>2.1.0.1.</t>
  </si>
  <si>
    <t>DEMOLIÇÃO MANUAL ALVENARIA TIJOLO S/REAP. C/TR.ATE CB. E CARGA</t>
  </si>
  <si>
    <t>M3</t>
  </si>
  <si>
    <t>2.1.0.2.</t>
  </si>
  <si>
    <t>DEMOLIÇÃO MANUAL EM CONCRETO SIMPLES C/TR.ATE CB.E CARGA (O.C.)</t>
  </si>
  <si>
    <t>2.1.0.3.</t>
  </si>
  <si>
    <t>POSTE/TRAFO - CAMINHÃO MUNCK 12 TON. (MÍNIMO 4H/DIA)</t>
  </si>
  <si>
    <t>2.2.</t>
  </si>
  <si>
    <t>TRANSPORTES</t>
  </si>
  <si>
    <t>2.2.0.1.</t>
  </si>
  <si>
    <t>TRANSPORTE DE ENTULHO EM CAMINHÃO  INCLUSO A CARGA MANUAL</t>
  </si>
  <si>
    <t>2.3.</t>
  </si>
  <si>
    <t>ALVENARIAS E DIVISÓRIAS</t>
  </si>
  <si>
    <t>2.3.0.1.</t>
  </si>
  <si>
    <t>ALVENARIA DE TIJOLO FURADO 1/2 VEZ 14X29X9 - 6 FUROS -  ARG. (1CALH:4ARML+100KG DE CI/M3)</t>
  </si>
  <si>
    <t>2.4.</t>
  </si>
  <si>
    <t>REVESTIMENTO DE PAREDE</t>
  </si>
  <si>
    <t>2.4.0.1.</t>
  </si>
  <si>
    <t>CHAPISCO ROLADO ( 1CIM:3 ARML)+(1 COLA:10 CIM)</t>
  </si>
  <si>
    <t>2.4.0.2.</t>
  </si>
  <si>
    <t>REBOCO (1 CALH:4 ARFC+100kgCI/M3)</t>
  </si>
  <si>
    <t>2.5.</t>
  </si>
  <si>
    <t>PINTURA</t>
  </si>
  <si>
    <t>2.5.0.1.</t>
  </si>
  <si>
    <t>PINTURA LATEX ACRILICA 2 DEMAOS C/SELADOR</t>
  </si>
  <si>
    <t>2.5.0.2.</t>
  </si>
  <si>
    <t>PINT.ESMALTE/ESQUAD.FERRO C/FUNDO ANTICOR.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</si>
  <si>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</si>
  <si>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</si>
  <si>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</si>
  <si>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</si>
  <si>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</si>
  <si>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3.3.</t>
  </si>
  <si>
    <t>SERVIÇO EM TERRA</t>
  </si>
  <si>
    <t>3.3.1.</t>
  </si>
  <si>
    <t>MOVIMENTAÇÃO DE TERRA PARA FUNDAÇÕES</t>
  </si>
  <si>
    <t>3.3.1.1.</t>
  </si>
  <si>
    <t>ESCAVACAO MANUAL DE VALAS (SAPATAS/BLOCOS)</t>
  </si>
  <si>
    <t>3.3.1.2.</t>
  </si>
  <si>
    <t>APILOAMENTO (BLOCOS/SAPATAS)</t>
  </si>
  <si>
    <t>3.3.1.3.</t>
  </si>
  <si>
    <t>REATERRO COM APILOAMENTO</t>
  </si>
  <si>
    <t>3.3.2.</t>
  </si>
  <si>
    <t>MOVIMENTAÇÃO DE TERRA PARA INSTALAÇÕES ELÉTRICAS</t>
  </si>
  <si>
    <t>3.3.2.1.</t>
  </si>
  <si>
    <t>ESCAVACAO MANUAL DE VALAS &lt; 1 MTS. (OBRAS CIVIS)</t>
  </si>
  <si>
    <t>3.3.2.2.</t>
  </si>
  <si>
    <t>3.4.</t>
  </si>
  <si>
    <t>FUNDAÇÕES E SONDAGENS</t>
  </si>
  <si>
    <t>3.4.1.</t>
  </si>
  <si>
    <t>ESTACAS E BLOCOS</t>
  </si>
  <si>
    <t>3.4.1.1.</t>
  </si>
  <si>
    <t>ESTACA A TRADO DIAM.30 CM SEM FERRO</t>
  </si>
  <si>
    <t>M</t>
  </si>
  <si>
    <t>3.4.1.2.</t>
  </si>
  <si>
    <t>3.4.1.3.</t>
  </si>
  <si>
    <t>3.4.1.4.</t>
  </si>
  <si>
    <t>PREPARO COM BETONEIRA E TRANSPORTE MANUAL DE CONCRETO FCK=25 MPA</t>
  </si>
  <si>
    <t>3.4.1.5.</t>
  </si>
  <si>
    <t>LANÇAMENTO/APLICAÇÃO/ADENSAMENTO MANUAL DE CONCRETO - (O.C.)</t>
  </si>
  <si>
    <t>3.4.1.6.</t>
  </si>
  <si>
    <t>SINAPI</t>
  </si>
  <si>
    <t>CONCRETO MAGRO PARA LASTRO, TRAÇO 1:4,5:4,5 (EM MASSA SECA DE CIMENTO/ AREIA MÉDIA/ BRITA 1) - PREPARO MANUAL. AF_05/2021</t>
  </si>
  <si>
    <t>3.4.1.7.</t>
  </si>
  <si>
    <t>ACO CA 50-A - 8,0 MM (5/16") - (OBRAS CIVIS)</t>
  </si>
  <si>
    <t>KG</t>
  </si>
  <si>
    <t>3.4.1.8.</t>
  </si>
  <si>
    <t>ACO CA-50A - 10,0 MM (3/8") - (OBRAS CIVIS)</t>
  </si>
  <si>
    <t>3.4.1.9.</t>
  </si>
  <si>
    <t>ACO CA-50 A - 20,0 MM (3/4") - (OBRAS CIVIS)</t>
  </si>
  <si>
    <t>3.4.1.10.</t>
  </si>
  <si>
    <t>ACO CA-60 - 5,0 MM - (OBRAS CIVIS)</t>
  </si>
  <si>
    <t>3.4.2.</t>
  </si>
  <si>
    <t>VIGAS BALDRAMES</t>
  </si>
  <si>
    <t>3.4.2.1.</t>
  </si>
  <si>
    <t>3.4.2.2.</t>
  </si>
  <si>
    <t>3.4.2.3.</t>
  </si>
  <si>
    <t>FORMA DE TABUA CINTA BALDRAME U=8 VEZES</t>
  </si>
  <si>
    <t>3.4.2.4.</t>
  </si>
  <si>
    <t>3.4.2.5.</t>
  </si>
  <si>
    <t>3.4.2.6.</t>
  </si>
  <si>
    <t>3.4.2.7.</t>
  </si>
  <si>
    <t>3.4.2.8.</t>
  </si>
  <si>
    <t>3.4.3.</t>
  </si>
  <si>
    <t>OUTROS</t>
  </si>
  <si>
    <t>3.4.3.1.</t>
  </si>
  <si>
    <t>SONDAGENS P/INTERIOR - (OBRAS CIVIS)</t>
  </si>
  <si>
    <t>3.5.</t>
  </si>
  <si>
    <t>ESTRUTURA</t>
  </si>
  <si>
    <t>3.5.1.</t>
  </si>
  <si>
    <t>PILARES</t>
  </si>
  <si>
    <t>3.5.1.1.</t>
  </si>
  <si>
    <t>FORMA - CH.COMPENSADA 17MM PLAST REAP 4 V.-(OBRAS CIVIS)</t>
  </si>
  <si>
    <t>3.5.1.2.</t>
  </si>
  <si>
    <t>3.5.1.3.</t>
  </si>
  <si>
    <t>LANÇAMENTO/APLICAÇÃO/ADENSAMENTO MANUAL DE CONCRETO - (OBRAS CIVIS)</t>
  </si>
  <si>
    <t>3.6.</t>
  </si>
  <si>
    <t>INSTALAÇÕES ELÉTRICAS</t>
  </si>
  <si>
    <t>3.6.1.</t>
  </si>
  <si>
    <t>INSTALAÇÕES ELÉTRICAS - 220V</t>
  </si>
  <si>
    <t>3.6.1.1.</t>
  </si>
  <si>
    <t>BRACADEIRA METALICA TIPO "U" DIAM. 1"</t>
  </si>
  <si>
    <t>3.6.1.2.</t>
  </si>
  <si>
    <t>BRACADEIRA METALICA TIPO "U" DIAM. 1.1/2"</t>
  </si>
  <si>
    <t>3.6.1.3.</t>
  </si>
  <si>
    <t>3.6.1.4.</t>
  </si>
  <si>
    <t>BUCHA E ARRUELA METALICA DIAM. 1"</t>
  </si>
  <si>
    <t>PR</t>
  </si>
  <si>
    <t>3.6.1.5.</t>
  </si>
  <si>
    <t>BUCHA E ARRUELA METALICA DIAM. 1.1/2"</t>
  </si>
  <si>
    <t>3.6.1.6.</t>
  </si>
  <si>
    <t>CABO PVC (70ºC) 1 KV No. 2,5 MM2</t>
  </si>
  <si>
    <t>3.6.1.7.</t>
  </si>
  <si>
    <t>CABO PVC (70ºC) 1 KV No. 4 MM2</t>
  </si>
  <si>
    <t>3.6.1.8.</t>
  </si>
  <si>
    <t>CABO ISOLADO PVC 750 V. No. 6 MM2</t>
  </si>
  <si>
    <t>3.6.1.9.</t>
  </si>
  <si>
    <t>CONDULETE DE ALUMÍNIO, TIPO T, PARA ELETRODUTO DE AÇO GALVANIZADO DN 25 MM (1''), APARENTE - FORNECIMENTO E INSTALAÇÃO. AF_11/2016_P</t>
  </si>
  <si>
    <t>3.6.1.10.</t>
  </si>
  <si>
    <t>CAIXA ENTERRADA ELÉTRICA RETANGULAR, EM ALVENARIA COM BLOCOS DE CONCRETO, FUNDO COM BRITA, DIMENSÕES INTERNAS: 0,4X0,4X0,4 M. AF_12/2020</t>
  </si>
  <si>
    <t>3.6.1.11.</t>
  </si>
  <si>
    <t>DISJUNTOR MONOPOLAR TIPO DIN, CORRENTE NOMINAL DE 16A - FORNECIMENTO E INSTALAÇÃO. AF_10/2020</t>
  </si>
  <si>
    <t>3.6.1.12.</t>
  </si>
  <si>
    <t>DISJUNTOR MONOPOLAR TIPO DIN, CORRENTE NOMINAL DE 20A - FORNECIMENTO E INSTALAÇÃO. AF_10/2020</t>
  </si>
  <si>
    <t>3.6.1.13.</t>
  </si>
  <si>
    <t>DISJUNTOR TRIPOLAR DE 10 A 35-A</t>
  </si>
  <si>
    <t>3.6.1.14.</t>
  </si>
  <si>
    <t>DISPOSITIVO DE PROTEÇÃO CONTRA SURTOS (D.P.S.) 275V DE 8 A 40KA</t>
  </si>
  <si>
    <t>3.6.1.15.</t>
  </si>
  <si>
    <t>INTERRUPTOR DIFERENCIAL RESIDUAL (D.R.) BIPOLAR DE 25A-30mA</t>
  </si>
  <si>
    <t>3.6.1.16.</t>
  </si>
  <si>
    <t>3.6.1.17.</t>
  </si>
  <si>
    <t>ELETRODUTO DE AÇO GALVANIZADO, CLASSE SEMI PESADO, DN 40 MM (1 1/2 ), APARENTE, INSTALADO EM TETO - FORNECIMENTO E INSTALAÇÃO. AF_11/2016_P</t>
  </si>
  <si>
    <t>3.6.1.18.</t>
  </si>
  <si>
    <t>FITA DE AUTO FUSAO, ROLO E 10,00 MM</t>
  </si>
  <si>
    <t>3.6.1.19.</t>
  </si>
  <si>
    <t>FITA ISOLANTE, ROLO DE 20,00 M</t>
  </si>
  <si>
    <t>3.6.1.20.</t>
  </si>
  <si>
    <t>LUMINÁRIA CIRCULAR COM VIDRO PARA QUADRA ATÉ 400 W - BASE E-40</t>
  </si>
  <si>
    <t>3.6.1.21.</t>
  </si>
  <si>
    <t>LAMPADA A VAPOR MERCURIO 400 W</t>
  </si>
  <si>
    <t>3.6.1.22.</t>
  </si>
  <si>
    <t>REATOR PARA LÂMPADA VAPOR DE MERCÚRIO 400 W, USO EXTERNO - FORNECIMENTO E INSTALAÇÃO. AF_08/2020</t>
  </si>
  <si>
    <t>3.6.1.23.</t>
  </si>
  <si>
    <t>LUVA DE EMENDA PARA ELETRODUTO, AÇO GALVANIZADO, DN 25 MM (1''), APARENTE, INSTALADA EM TETO - FORNECIMENTO E INSTALAÇÃO. AF_11/2016_P</t>
  </si>
  <si>
    <t>3.6.1.24.</t>
  </si>
  <si>
    <t>LUVA DE EMENDA PARA ELETRODUTO, AÇO GALVANIZADO, DN 40 MM (1 1/2''), APARENTE, INSTALADA EM TETO - FORNECIMENTO E INSTALAÇÃO. AF_11/2016_P</t>
  </si>
  <si>
    <t>3.6.1.25.</t>
  </si>
  <si>
    <t>QUADRO DE DISTRIBUIÇÃO DE ENERGIA EM CHAPA DE AÇO GALVANIZADO, DE EMBUTIR, COM BARRAMENTO TRIFÁSICO, PARA 12 DISJUNTORES DIN 100A - FORNECIMENTO E INSTALAÇÃO. AF_10/2020</t>
  </si>
  <si>
    <t>3.6.1.26.</t>
  </si>
  <si>
    <t>TOMADA HEXAGONAL 2P + T - 20A - 250V</t>
  </si>
  <si>
    <t>3.6.2.</t>
  </si>
  <si>
    <t>SISTEMA DE PROTEÇÃO CONTRA DESCARGAS ATMOSFÉRICAS - SPDA</t>
  </si>
  <si>
    <t>3.6.2.1.</t>
  </si>
  <si>
    <t>CAIXA DE INSPEÇÃO PARA ATERRAMENTO, CIRCULAR, EM POLIETILENO, DIÂMETRO INTERNO = 0,3 M. AF_12/2020</t>
  </si>
  <si>
    <t>3.6.2.2.</t>
  </si>
  <si>
    <t>CORDOALHA DE COBRE NU 35 MM², NÃO ENTERRADA, COM ISOLADOR - FORNECIMENTO E INSTALAÇÃO. AF_12/2017</t>
  </si>
  <si>
    <t>3.6.2.3.</t>
  </si>
  <si>
    <t>CORDOALHA DE COBRE NU 50 MM², NÃO ENTERRADA, COM ISOLADOR - FORNECIMENTO E INSTALAÇÃO. AF_12/2017</t>
  </si>
  <si>
    <t>3.6.2.4.</t>
  </si>
  <si>
    <t>HASTE DE ATERRAMENTO 3/4  PARA SPDA - FORNECIMENTO E INSTALAÇÃO. AF_12/2017</t>
  </si>
  <si>
    <t>3.6.2.5.</t>
  </si>
  <si>
    <t>ATERRAMENTO - SOLDA EXOTÉRMICA - CARTUCHO 90 G</t>
  </si>
  <si>
    <t>3.6.2.6.</t>
  </si>
  <si>
    <t>3.6.2.7.</t>
  </si>
  <si>
    <t>ELETRODUTO DE PVC RIGIDO DIAMETRO 1"</t>
  </si>
  <si>
    <t>3.6.2.8.</t>
  </si>
  <si>
    <t>LUVA PVC ROSQUEAVEL DIAMETRO 1"</t>
  </si>
  <si>
    <t>3.6.2.9.</t>
  </si>
  <si>
    <t>TERMINAL DE PRESSAO 35 MM2</t>
  </si>
  <si>
    <t>3.7.</t>
  </si>
  <si>
    <t>IMPERMEABILIZAÇÃO</t>
  </si>
  <si>
    <t>3.7.0.1.</t>
  </si>
  <si>
    <t>IMPERMEABILIZACAO VIGAS BALDRAMES E=2,0 CM</t>
  </si>
  <si>
    <t>3.8.</t>
  </si>
  <si>
    <t>ESTRUTURAS METÁLICAS</t>
  </si>
  <si>
    <t>3.8.0.1.</t>
  </si>
  <si>
    <t>ESTRUTURA TRELIÇADA DE COBERTURA, TIPO ARCO, COM LIGAÇÕES SOLDADAS, INCLUSOS PERFIS METÁLICOS, CHAPAS METÁLICAS, MÃO DE OBRA E TRANSPORTE COM GUINDASTE - FORNECIMENTO E INSTALAÇÃO. AF_01/2020_P</t>
  </si>
  <si>
    <t>3.9.</t>
  </si>
  <si>
    <t>COBERTURAS</t>
  </si>
  <si>
    <t>3.9.0.1.</t>
  </si>
  <si>
    <t>COBERTURA COM TELHA GALVANIZADA ONDULADA 0,5 MM COM ACESSÓRIOS</t>
  </si>
  <si>
    <t>3.9.0.2.</t>
  </si>
  <si>
    <t>FECHAMENTO LATERAL COM TELHA METÁLICA COM PINTURA ELETROSTÁTICA 0,50 MM COM ACESSÓRIOS</t>
  </si>
  <si>
    <t>3.9.0.3.</t>
  </si>
  <si>
    <t>COBERTURA COM TELHA FIBERGLASS COM VÉU PROTEÇÃO 1MM COM ACESSÓRIOS</t>
  </si>
  <si>
    <t>3.10.</t>
  </si>
  <si>
    <t>3.10.0.1.</t>
  </si>
  <si>
    <t>EMASSAMENTO EPOXI 2 DEMÃOS</t>
  </si>
  <si>
    <t>3.10.0.2.</t>
  </si>
  <si>
    <t>PINTURA ESMALTE ALQUIDICO ESTR.METALICA 2 DEMAOS</t>
  </si>
  <si>
    <t>3.11.</t>
  </si>
  <si>
    <t>3.11.0.1.</t>
  </si>
  <si>
    <t>3.11.0.2.</t>
  </si>
  <si>
    <t>4.1.</t>
  </si>
  <si>
    <t>4.1.0.1.</t>
  </si>
  <si>
    <t>4.1.0.2.</t>
  </si>
  <si>
    <t>4.2.</t>
  </si>
  <si>
    <t>4.2.1.</t>
  </si>
  <si>
    <t>IMPLANTAÇÃO</t>
  </si>
  <si>
    <t>4.2.1.1.</t>
  </si>
  <si>
    <t>CABO PVC (70ºC) 1 KV No. 6 MM2</t>
  </si>
  <si>
    <t>4.2.1.2.</t>
  </si>
  <si>
    <t>ELETRODUTO FLEXÍVEL CORRUGADO, PEAD, DN 50 (1 1/2"), PARA REDE ENTERRADA DE DISTRIBUIÇÃO DE ENERGIA ELÉTRICA - FORNECIMENTO E INSTALAÇÃO. AF_12/2021</t>
  </si>
  <si>
    <t>4.2.1.3.</t>
  </si>
  <si>
    <t>CAIXA DE PASSAGEM 50X50X80CM FUNDO DE BRITA SEM TAMPA</t>
  </si>
  <si>
    <t>4.2.1.4.</t>
  </si>
  <si>
    <t>TAMPA PARA CAIXA TIPO R1, EM FERRO FUNDIDO, DIMENSÕES INTERNAS: 0,40 X 0,60 M - FORNECIMENTO E INSTALAÇÃO. AF_12/2020</t>
  </si>
  <si>
    <t>4.2.1.5.</t>
  </si>
  <si>
    <t>4.2.1.6.</t>
  </si>
  <si>
    <t>4.2.1.7.</t>
  </si>
  <si>
    <t>PARAFUSO P/BUCHA S-6</t>
  </si>
  <si>
    <t>4.2.1.8.</t>
  </si>
  <si>
    <t>4.2.1.9.</t>
  </si>
  <si>
    <t>4.2.1.10.</t>
  </si>
  <si>
    <t>5.1.</t>
  </si>
  <si>
    <t>INSTALAÇÕES HIDROSSANITÁRIAS</t>
  </si>
  <si>
    <t>5.1.1.</t>
  </si>
  <si>
    <t>PEÇAS E ACESSÓRIOS</t>
  </si>
  <si>
    <t>5.1.1.1.</t>
  </si>
  <si>
    <t>GRELHA PADRÃO GOINFRA DE FERRO CHATO COM BERÇO (ESPAÇAMENTO ENTRE FACES = 1,5CM - NBR 9050 ACESSIBILIDADE)</t>
  </si>
  <si>
    <t>5.1.1.2.</t>
  </si>
  <si>
    <t>CANALETA CONCRETO DESEMPENADO 5 CM PD.GOINFRA</t>
  </si>
  <si>
    <t>5.1.1.3.</t>
  </si>
  <si>
    <t>CAIXA DE AREIA 60X60CM FUNDO DE BRITA COM GRELHA METÁLICA FERRO CHATO PADRÃO GOINFRA</t>
  </si>
  <si>
    <t>5.1.1.4.</t>
  </si>
  <si>
    <t>SOLUCAO LIMPADORA 1000 CM3</t>
  </si>
  <si>
    <t>5.1.1.5.</t>
  </si>
  <si>
    <t>ADESIVO PLASTICO - FRASCO 850 G</t>
  </si>
  <si>
    <t>5.1.2.</t>
  </si>
  <si>
    <t>TUBO ESGOTO</t>
  </si>
  <si>
    <t>5.1.2.1.</t>
  </si>
  <si>
    <t>TUBO SOLDAVEL P/ESGOTO DIAM. 100 MM</t>
  </si>
  <si>
    <t>5.1.2.2.</t>
  </si>
  <si>
    <t>TUBO PVC, SERIE NORMAL, ESGOTO PREDIAL, DN 150 MM, FORNECIDO E INSTALADO EM SUBCOLETOR AÉREO DE ESGOTO SANITÁRIO. AF_12/2014</t>
  </si>
  <si>
    <t>5.1.3.</t>
  </si>
  <si>
    <t>LUVA</t>
  </si>
  <si>
    <t>5.1.3.1.</t>
  </si>
  <si>
    <t>LUVA SIMPLES, PVC, SÉRIE NORMAL, ESGOTO PREDIAL, DN 150 MM, JUNTA ELÁSTICA, FORNECIDO E INSTALADO EM SUBCOLETOR AÉREO DE ESGOTO SANITÁRIO. AF_12/2014</t>
  </si>
  <si>
    <t>5.1.4.</t>
  </si>
  <si>
    <t>TERRA</t>
  </si>
  <si>
    <t>5.1.4.1.</t>
  </si>
  <si>
    <t>5.1.4.2.</t>
  </si>
  <si>
    <t>6.1.</t>
  </si>
  <si>
    <t>6.1.1.</t>
  </si>
  <si>
    <t>DEMOLIÇÃO DE FUNDAÇÃO EXISTENTE (PROJETO ANTIGO)</t>
  </si>
  <si>
    <t>6.1.1.1.</t>
  </si>
  <si>
    <t>6.2.</t>
  </si>
  <si>
    <t>6.2.0.1.</t>
  </si>
  <si>
    <t xml:space="preserve">QTD </t>
  </si>
  <si>
    <t>UND</t>
  </si>
  <si>
    <t>VL TOTAL</t>
  </si>
  <si>
    <t xml:space="preserve">VALOR TOTAL C/ BDI </t>
  </si>
  <si>
    <t>VALOR DO BDI (21,41%)</t>
  </si>
  <si>
    <t xml:space="preserve">VALOR TOTAL S/ BDI </t>
  </si>
  <si>
    <t>CUSTO POR M²</t>
  </si>
  <si>
    <t xml:space="preserve">MATERIAL S/ BDI </t>
  </si>
  <si>
    <t xml:space="preserve">MÃO DE OBRA S/ BDI </t>
  </si>
  <si>
    <t>SOMATÓRIO DE SERVIÇOS</t>
  </si>
  <si>
    <t>PREÇO SEM BDI (R$)</t>
  </si>
  <si>
    <t>PREÇO COM BDI (R$)</t>
  </si>
  <si>
    <t>PARTIC.  ( % )</t>
  </si>
  <si>
    <t>a.</t>
  </si>
  <si>
    <t>b.</t>
  </si>
  <si>
    <t>c.</t>
  </si>
  <si>
    <t>d.</t>
  </si>
  <si>
    <t>e.</t>
  </si>
  <si>
    <t>f.</t>
  </si>
  <si>
    <t>g.</t>
  </si>
  <si>
    <t>i.</t>
  </si>
  <si>
    <t>k.</t>
  </si>
  <si>
    <t>n.</t>
  </si>
  <si>
    <t>o.</t>
  </si>
  <si>
    <t>s.</t>
  </si>
  <si>
    <t>x.</t>
  </si>
  <si>
    <t>y.</t>
  </si>
  <si>
    <t>z.</t>
  </si>
  <si>
    <t>TOTAL GERAL DO ORÇAMENTO</t>
  </si>
  <si>
    <t>(*) Para itens da AGETOP, os vidros não estão inclusos nas esquadrias e já foram considerados os custos de contramarco para as esquadrias de alumínio;</t>
  </si>
  <si>
    <t>CRONOGRAMA FÍSICO-FINANCEIRO</t>
  </si>
  <si>
    <t>R$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</si>
  <si>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</si>
  <si>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</si>
  <si>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</si>
  <si>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</si>
  <si>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</si>
  <si>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</si>
  <si>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</si>
  <si>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TOTAL    R$</t>
  </si>
  <si>
    <t>% PERÍODO</t>
  </si>
  <si>
    <t>VALOR PERÍODO</t>
  </si>
  <si>
    <t>% ACUMULADO</t>
  </si>
  <si>
    <t>VALOR ACUMULADO</t>
  </si>
  <si>
    <t>DETALHAMENTO DA COMPOSIÇÃO DE BDI</t>
  </si>
  <si>
    <t>COMPOSIÇÃO BDI PARA OBRAS CIVIS</t>
  </si>
  <si>
    <t>DESCRIÇÃO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</si>
  <si>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</si>
  <si>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</si>
  <si>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</si>
  <si>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</si>
  <si>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</si>
  <si>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</si>
  <si>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</si>
  <si>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</si>
  <si>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</si>
  <si>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</si>
  <si>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</si>
  <si>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</si>
  <si>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</si>
  <si>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GOINFRA em janeiro de 2022. (Foi utilizado para o cálculo a média da Taxa SELIC no período de 01/2021 a 12//2021)</t>
  </si>
  <si>
    <t>(7) Valores definidos pela GOINFRA a partir dos limites no Acórdão nº 2.622/2013 - TCU – Plenário. Valores médios.</t>
  </si>
  <si>
    <t>Observação da GOINFRA: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GOINFRA,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</si>
  <si>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</si>
  <si>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t>(*) A fórmula para estipulação da taxa de BDI estimado adotado é a mesma que foi aplicada para a obtenção das tabelas contidas no Acórdão n. 2.622/2013 – TCUPlenário</t>
  </si>
  <si>
    <t>Obs.: Para obras com valores superiores a R$ 20.000.000,00 sugere-se recalcular o BDI, dimensionando as taxas de administração central e lucro para patamares inferiores ao estipulado acima.</t>
  </si>
  <si>
    <t>RELATÓRIO CENTRAL</t>
  </si>
  <si>
    <t>CÓDIGO</t>
  </si>
  <si>
    <t>ETAPA</t>
  </si>
  <si>
    <t>PREÇO  (R$) C/ BDI</t>
  </si>
  <si>
    <t>PARTIC  ( % )</t>
  </si>
  <si>
    <t>TOTAL GERAL DO ORÇAMENTO (R$) C/BDI</t>
  </si>
  <si>
    <t>PARCELA DE MAIOR RELEVÂNCIA</t>
  </si>
  <si>
    <t>SERVIÇO</t>
  </si>
  <si>
    <t>COBERTURA COM TELHA METÁLICA</t>
  </si>
  <si>
    <r>
      <rPr>
        <b/>
        <sz val="7"/>
        <rFont val="Verdana"/>
        <family val="2"/>
      </rPr>
      <t>PARC. MAIOR
RELEV (50%)</t>
    </r>
  </si>
  <si>
    <t>(*) Para os fins do inciso I dp § 1º do Art. 30 da Lei Federal 8.666/93, são consideradas parcelas de maior relevância técnica as execuções apresentadas</t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</si>
  <si>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REFORMA E AMPLIAÇÃO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</si>
  <si>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JOSE FRANCISCO RODRIGUES 30 , BAIRRO LUCILENE , CEP:75920-000</t>
    </r>
  </si>
  <si>
    <r>
      <rPr>
        <b/>
        <sz val="6"/>
        <rFont val="Verdana"/>
        <family val="2"/>
      </rPr>
      <t xml:space="preserve">CRE
</t>
    </r>
    <r>
      <rPr>
        <sz val="6"/>
        <rFont val="Verdana"/>
        <family val="2"/>
      </rPr>
      <t>CRE-SANTA HELENA</t>
    </r>
  </si>
  <si>
    <r>
      <rPr>
        <b/>
        <sz val="6"/>
        <rFont val="Verdana"/>
        <family val="2"/>
      </rPr>
      <t xml:space="preserve">REFERÊNCIA
</t>
    </r>
    <r>
      <rPr>
        <sz val="6"/>
        <rFont val="Verdana"/>
        <family val="2"/>
      </rPr>
      <t>GOINFRA E SINAPI - ONERADA</t>
    </r>
  </si>
  <si>
    <t>ÁREA A DEMOLIR (M²)</t>
  </si>
  <si>
    <r>
      <rPr>
        <b/>
        <sz val="6"/>
        <rFont val="Times New Roman"/>
        <family val="1"/>
      </rPr>
      <t xml:space="preserve">CRE
</t>
    </r>
    <r>
      <rPr>
        <sz val="6"/>
        <rFont val="Times New Roman"/>
        <family val="1"/>
      </rPr>
      <t>CRE-SANTA HELENA</t>
    </r>
  </si>
  <si>
    <r>
      <rPr>
        <b/>
        <sz val="6"/>
        <rFont val="Verdana"/>
        <family val="2"/>
      </rPr>
      <t xml:space="preserve">UNIDADE ESCOLAR
</t>
    </r>
    <r>
      <rPr>
        <sz val="6"/>
        <rFont val="Verdana"/>
        <family val="2"/>
      </rPr>
      <t>COLÉGIO ESTADUAL PROFESSOR BRAZ SIMÕES BORGES</t>
    </r>
  </si>
  <si>
    <r>
      <rPr>
        <b/>
        <sz val="6"/>
        <rFont val="Verdana"/>
        <family val="2"/>
      </rPr>
      <t xml:space="preserve">CÓDIGO INEP
</t>
    </r>
    <r>
      <rPr>
        <sz val="6"/>
        <rFont val="Verdana"/>
        <family val="2"/>
      </rPr>
      <t>52059235</t>
    </r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</si>
  <si>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COBERTURA DE QUADRA PADRÃO FNDE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</si>
  <si>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>PORTEIRÃO</t>
    </r>
  </si>
  <si>
    <r>
      <rPr>
        <b/>
        <sz val="6"/>
        <rFont val="Verdana"/>
        <family val="2"/>
      </rPr>
      <t xml:space="preserve">DATA
</t>
    </r>
    <r>
      <rPr>
        <sz val="6"/>
        <rFont val="Verdana"/>
        <family val="2"/>
      </rPr>
      <t>26/02/2024</t>
    </r>
  </si>
  <si>
    <r>
      <rPr>
        <b/>
        <sz val="6"/>
        <rFont val="Verdana"/>
        <family val="2"/>
      </rPr>
      <t xml:space="preserve">ÁREA TOTAL CONSTRUÍDA (M²)
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</si>
  <si>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ÁREA EXISTENTE (M²)
</t>
    </r>
    <r>
      <rPr>
        <sz val="6"/>
        <rFont val="Verdana"/>
        <family val="2"/>
      </rPr>
      <t>997,16</t>
    </r>
  </si>
  <si>
    <r>
      <rPr>
        <b/>
        <sz val="6"/>
        <rFont val="Verdana"/>
        <family val="2"/>
      </rPr>
      <t xml:space="preserve">ÁREA A CONSTRUIR (M²)
</t>
    </r>
    <r>
      <rPr>
        <sz val="6"/>
        <rFont val="Verdana"/>
        <family val="2"/>
      </rPr>
      <t>743,72</t>
    </r>
  </si>
  <si>
    <r>
      <rPr>
        <b/>
        <sz val="6"/>
        <rFont val="Verdana"/>
        <family val="2"/>
      </rPr>
      <t xml:space="preserve">REFERÊNCIA GOINFRA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</si>
  <si>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REFERÊNCIA SINAPI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</si>
  <si>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RIO TURVO S/N , CENTRO , CEP:75603-000</t>
    </r>
  </si>
  <si>
    <r>
      <rPr>
        <b/>
        <sz val="6"/>
        <rFont val="Verdana"/>
        <family val="2"/>
      </rPr>
      <t xml:space="preserve">ÁREA TOTAL CONSTRUÍDA (M²) 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</si>
  <si>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 xml:space="preserve">PORTEIRÃO </t>
    </r>
  </si>
  <si>
    <t>NÚMERO DE PARCELAS
3</t>
  </si>
  <si>
    <r>
      <rPr>
        <b/>
        <sz val="6"/>
        <rFont val="Times New Roman"/>
        <family val="1"/>
      </rPr>
      <t xml:space="preserve">UNIDADE ESCOLAR
</t>
    </r>
    <r>
      <rPr>
        <sz val="6"/>
        <rFont val="Times New Roman"/>
        <family val="1"/>
      </rPr>
      <t>COLÉGIO ESTADUAL PROFESSOR BRAZ SIMÕES BORGES</t>
    </r>
  </si>
  <si>
    <r>
      <rPr>
        <b/>
        <sz val="6"/>
        <rFont val="Times New Roman"/>
        <family val="1"/>
      </rPr>
      <t xml:space="preserve">OBRA
</t>
    </r>
    <r>
      <rPr>
        <sz val="6"/>
        <rFont val="Times New Roman"/>
        <family val="1"/>
      </rPr>
      <t>COBERTURA DE QUADRA PADRÃO FNDE</t>
    </r>
  </si>
  <si>
    <r>
      <rPr>
        <b/>
        <sz val="6"/>
        <rFont val="Times New Roman"/>
        <family val="1"/>
      </rPr>
      <t xml:space="preserve">ENDEREÇO
</t>
    </r>
    <r>
      <rPr>
        <sz val="6"/>
        <rFont val="Times New Roman"/>
        <family val="1"/>
      </rPr>
      <t>RUA RIO TURVO S/N , CENTRO , CEP:75603-000</t>
    </r>
  </si>
  <si>
    <r>
      <rPr>
        <b/>
        <sz val="6"/>
        <rFont val="Times New Roman"/>
        <family val="1"/>
      </rPr>
      <t xml:space="preserve">CIDADE
</t>
    </r>
    <r>
      <rPr>
        <sz val="6"/>
        <rFont val="Times New Roman"/>
        <family val="1"/>
      </rPr>
      <t xml:space="preserve">PORTEIRÃO </t>
    </r>
  </si>
  <si>
    <t xml:space="preserve">VALOR R$ </t>
  </si>
  <si>
    <r>
      <rPr>
        <b/>
        <sz val="6"/>
        <color theme="1"/>
        <rFont val="Verdana"/>
        <family val="2"/>
      </rPr>
      <t xml:space="preserve">UNIDADE ESCOLAR
</t>
    </r>
    <r>
      <rPr>
        <sz val="6"/>
        <color theme="1"/>
        <rFont val="Verdana"/>
        <family val="2"/>
      </rPr>
      <t>COLÉGIO ESTADUAL PROFESSOR BRAZ SIMÕES BORGES</t>
    </r>
  </si>
  <si>
    <r>
      <rPr>
        <b/>
        <sz val="6"/>
        <color theme="1"/>
        <rFont val="Verdana"/>
        <family val="2"/>
      </rPr>
      <t xml:space="preserve">OBRA
</t>
    </r>
    <r>
      <rPr>
        <sz val="6"/>
        <color theme="1"/>
        <rFont val="Verdana"/>
        <family val="2"/>
      </rPr>
      <t>COBERTURA DE QUADRA PADRÃO FNDE</t>
    </r>
  </si>
  <si>
    <r>
      <rPr>
        <b/>
        <sz val="6"/>
        <color theme="1"/>
        <rFont val="Verdana"/>
        <family val="2"/>
      </rPr>
      <t xml:space="preserve">PRAZO
</t>
    </r>
    <r>
      <rPr>
        <sz val="6"/>
        <color theme="1"/>
        <rFont val="Verdana"/>
        <family val="2"/>
      </rPr>
      <t>90  dias corridos</t>
    </r>
  </si>
  <si>
    <r>
      <t xml:space="preserve">LOCAL
</t>
    </r>
    <r>
      <rPr>
        <sz val="6"/>
        <color theme="1"/>
        <rFont val="Verdana"/>
        <family val="2"/>
      </rPr>
      <t xml:space="preserve">PORTEIRÃO </t>
    </r>
  </si>
  <si>
    <r>
      <rPr>
        <b/>
        <sz val="6"/>
        <color theme="1"/>
        <rFont val="Verdana"/>
        <family val="2"/>
      </rPr>
      <t xml:space="preserve">DATA
</t>
    </r>
    <r>
      <rPr>
        <sz val="6"/>
        <color theme="1"/>
        <rFont val="Verdana"/>
        <family val="2"/>
      </rPr>
      <t>26/02/2024</t>
    </r>
  </si>
  <si>
    <t>-</t>
  </si>
  <si>
    <r>
      <rPr>
        <sz val="6"/>
        <rFont val="Verdana"/>
        <family val="2"/>
      </rPr>
      <t>ELETRODUTO DE AÇO GALVANIZADO, CLASSE LEVE, DN 25 MM (1 ) , APARENTE, INSTALADO EM TETO - FORNECIMENTO E INSTALAÇÃO. AF_11/2016_P</t>
    </r>
  </si>
  <si>
    <r>
      <rPr>
        <b/>
        <sz val="7"/>
        <color rgb="FF010000"/>
        <rFont val="Verdana"/>
        <family val="2"/>
      </rPr>
      <t>Serviço: 020118 - DEMOLIÇÃO MANUAL ALVENARIA TIJOLO S/REAP. C/TR.ATE CB. E CARGA                                                   Unidade: m3</t>
    </r>
  </si>
  <si>
    <r>
      <rPr>
        <b/>
        <sz val="7"/>
        <color rgb="FF010000"/>
        <rFont val="Verdana"/>
        <family val="2"/>
      </rPr>
      <t>Código auxiliar</t>
    </r>
  </si>
  <si>
    <r>
      <rPr>
        <b/>
        <sz val="7"/>
        <color rgb="FF010000"/>
        <rFont val="Verdana"/>
        <family val="2"/>
      </rPr>
      <t>(B) Mãos-de-obra</t>
    </r>
  </si>
  <si>
    <r>
      <rPr>
        <b/>
        <sz val="7"/>
        <color rgb="FF010000"/>
        <rFont val="Verdana"/>
        <family val="2"/>
      </rPr>
      <t>Eq. Salarial</t>
    </r>
  </si>
  <si>
    <r>
      <rPr>
        <b/>
        <sz val="7"/>
        <color rgb="FF010000"/>
        <rFont val="Verdana"/>
        <family val="2"/>
      </rPr>
      <t>Sal/Hora</t>
    </r>
  </si>
  <si>
    <t>Encargos(%)</t>
  </si>
  <si>
    <r>
      <rPr>
        <b/>
        <sz val="7"/>
        <color rgb="FF010000"/>
        <rFont val="Verdana"/>
        <family val="2"/>
      </rPr>
      <t>Consumo</t>
    </r>
  </si>
  <si>
    <r>
      <rPr>
        <b/>
        <sz val="7"/>
        <color rgb="FF010000"/>
        <rFont val="Verdana"/>
        <family val="2"/>
      </rPr>
      <t>Custo Horário</t>
    </r>
  </si>
  <si>
    <r>
      <rPr>
        <sz val="7"/>
        <color rgb="FF010000"/>
        <rFont val="Verdana"/>
        <family val="2"/>
      </rPr>
      <t>PEDREIRO</t>
    </r>
  </si>
  <si>
    <r>
      <rPr>
        <sz val="7"/>
        <color rgb="FF010000"/>
        <rFont val="Verdana"/>
        <family val="2"/>
      </rPr>
      <t>SERVENTE</t>
    </r>
  </si>
  <si>
    <r>
      <rPr>
        <b/>
        <sz val="7"/>
        <color rgb="FF010000"/>
        <rFont val="Verdana"/>
        <family val="2"/>
      </rPr>
      <t>(B) Total:</t>
    </r>
  </si>
  <si>
    <r>
      <rPr>
        <b/>
        <sz val="7"/>
        <color rgb="FF010000"/>
        <rFont val="Verdana"/>
        <family val="2"/>
      </rPr>
      <t>Custo direto total (A) + (B) + (C) + (D) + (E)</t>
    </r>
  </si>
  <si>
    <r>
      <rPr>
        <b/>
        <sz val="7"/>
        <color rgb="FF010000"/>
        <rFont val="Verdana"/>
        <family val="2"/>
      </rPr>
      <t>BDI: 0,00%</t>
    </r>
  </si>
  <si>
    <r>
      <rPr>
        <b/>
        <sz val="7"/>
        <color rgb="FF010000"/>
        <rFont val="Verdana"/>
        <family val="2"/>
      </rPr>
      <t>Preço unitário total</t>
    </r>
  </si>
  <si>
    <r>
      <rPr>
        <b/>
        <sz val="7"/>
        <color rgb="FF010000"/>
        <rFont val="Verdana"/>
        <family val="2"/>
      </rPr>
      <t>Encargos(%)</t>
    </r>
  </si>
  <si>
    <r>
      <rPr>
        <b/>
        <sz val="7"/>
        <color rgb="FF010000"/>
        <rFont val="Verdana"/>
        <family val="2"/>
      </rPr>
      <t>Serviço: 040101 - ESCAVACAO MANUAL DE VALAS &lt; 1 MTS. (OBRAS CIVIS)                                                                                   Unidade: m3</t>
    </r>
  </si>
  <si>
    <r>
      <rPr>
        <b/>
        <sz val="7"/>
        <color rgb="FF010000"/>
        <rFont val="Verdana"/>
        <family val="2"/>
      </rPr>
      <t>Serviço: 040902 - REATERRO COM APILOAMENTO                                                                                                                              Unidade: m3</t>
    </r>
  </si>
  <si>
    <r>
      <rPr>
        <b/>
        <sz val="7"/>
        <color rgb="FF010000"/>
        <rFont val="Verdana"/>
        <family val="2"/>
      </rPr>
      <t>Serviço: 050101 - SONDAGENS P/INTERIOR - (OBRAS CIVIS)                                                                                                              Unidade: m</t>
    </r>
  </si>
  <si>
    <r>
      <rPr>
        <b/>
        <sz val="7"/>
        <color rgb="FF010000"/>
        <rFont val="Verdana"/>
        <family val="2"/>
      </rPr>
      <t>(C) Materiais</t>
    </r>
  </si>
  <si>
    <r>
      <rPr>
        <b/>
        <sz val="7"/>
        <color rgb="FF010000"/>
        <rFont val="Verdana"/>
        <family val="2"/>
      </rPr>
      <t>Unidade</t>
    </r>
  </si>
  <si>
    <r>
      <rPr>
        <b/>
        <sz val="7"/>
        <color rgb="FF010000"/>
        <rFont val="Verdana"/>
        <family val="2"/>
      </rPr>
      <t>Valor unitário</t>
    </r>
  </si>
  <si>
    <r>
      <rPr>
        <b/>
        <sz val="7"/>
        <color rgb="FF010000"/>
        <rFont val="Verdana"/>
        <family val="2"/>
      </rPr>
      <t>Valor total</t>
    </r>
  </si>
  <si>
    <r>
      <rPr>
        <sz val="7"/>
        <color rgb="FF010000"/>
        <rFont val="Verdana"/>
        <family val="2"/>
      </rPr>
      <t>SONDAGEM A PERCUSSÃO (SPT) - COTAÇÃO COM FIRMAS
ESPECIALIZADAS</t>
    </r>
  </si>
  <si>
    <r>
      <rPr>
        <sz val="7"/>
        <color rgb="FF010000"/>
        <rFont val="Verdana"/>
        <family val="2"/>
      </rPr>
      <t>m</t>
    </r>
  </si>
  <si>
    <r>
      <rPr>
        <sz val="7"/>
        <color rgb="FF010000"/>
        <rFont val="Verdana"/>
        <family val="2"/>
      </rPr>
      <t>CAFÉ DA MANHA (COMP. AUXILIAR)</t>
    </r>
  </si>
  <si>
    <r>
      <rPr>
        <sz val="7"/>
        <color rgb="FF010000"/>
        <rFont val="Verdana"/>
        <family val="2"/>
      </rPr>
      <t>un</t>
    </r>
  </si>
  <si>
    <r>
      <rPr>
        <sz val="7"/>
        <color rgb="FF010000"/>
        <rFont val="Verdana"/>
        <family val="2"/>
      </rPr>
      <t>PERNOITE INCLUSO CAFÉ DA MANHÃ</t>
    </r>
  </si>
  <si>
    <r>
      <rPr>
        <sz val="7"/>
        <color rgb="FF010000"/>
        <rFont val="Verdana"/>
        <family val="2"/>
      </rPr>
      <t>REFEICAO</t>
    </r>
  </si>
  <si>
    <r>
      <rPr>
        <b/>
        <sz val="7"/>
        <color rgb="FF010000"/>
        <rFont val="Verdana"/>
        <family val="2"/>
      </rPr>
      <t>(C) Total:</t>
    </r>
  </si>
  <si>
    <t>Tabela de preços: TABELA 172 - CUSTOS DE OBRAS CIVIS - MAIO/2022 - SEM DESONERAÇÃO  Data base: 01/05/2022
Serviço: 050901 - ESCAVACAO MANUAL DE VALAS (SAPATAS/BLOCOS)                                      Unidade: m3</t>
  </si>
  <si>
    <r>
      <rPr>
        <b/>
        <sz val="7"/>
        <color rgb="FF010000"/>
        <rFont val="Verdana"/>
        <family val="2"/>
      </rPr>
      <t>Serviço: 051055 - LANÇAMENTO/APLICAÇÃO/ADENSAMENTO MANUAL DE CONCRETO - (O.C.)                                                   Unidade: m3</t>
    </r>
  </si>
  <si>
    <r>
      <rPr>
        <sz val="7"/>
        <color rgb="FF010000"/>
        <rFont val="Verdana"/>
        <family val="2"/>
      </rPr>
      <t>OFICIAL "B"</t>
    </r>
  </si>
  <si>
    <r>
      <rPr>
        <b/>
        <sz val="7"/>
        <color rgb="FF010000"/>
        <rFont val="Verdana"/>
        <family val="2"/>
      </rPr>
      <t>Serviço: 060801 - LANÇAMENTO/APLICAÇÃO/ADENSAMENTO MANUAL DE CONCRETO - (OBRAS CIVIS)                                 Unidade: m3</t>
    </r>
  </si>
  <si>
    <t>Serviço: 020121 - DEMOLIÇÃO MANUAL EM CONCRETO SIMPLES C/TR.ATE CB.E CARGA (O.C.)                                           Unidade: m3</t>
  </si>
  <si>
    <t>Serviço: 020701 - LOCAÇÃO DA OBRA, EXECUÇÃO DE GABARITO SEM REAPROVEITAMENTO, INCLUSO PINTURA (FACE      Unidade: m2 INTERNA DO RIPÃO 15CM) E PIQUETE COM TESTEMUNHA</t>
  </si>
  <si>
    <r>
      <rPr>
        <sz val="7"/>
        <color rgb="FF010000"/>
        <rFont val="Verdana"/>
        <family val="2"/>
      </rPr>
      <t>TINTA LATEX ACRÍLICA 2ª LINHA/ECONÔMICA</t>
    </r>
  </si>
  <si>
    <r>
      <rPr>
        <sz val="7"/>
        <color rgb="FF010000"/>
        <rFont val="Verdana"/>
        <family val="2"/>
      </rPr>
      <t>l</t>
    </r>
  </si>
  <si>
    <r>
      <rPr>
        <sz val="7"/>
        <color rgb="FF010000"/>
        <rFont val="Verdana"/>
        <family val="2"/>
      </rPr>
      <t>ARAME RECOZIDO 18</t>
    </r>
  </si>
  <si>
    <r>
      <rPr>
        <sz val="7"/>
        <color rgb="FF010000"/>
        <rFont val="Verdana"/>
        <family val="2"/>
      </rPr>
      <t>Kg</t>
    </r>
  </si>
  <si>
    <r>
      <rPr>
        <sz val="7"/>
        <color rgb="FF010000"/>
        <rFont val="Verdana"/>
        <family val="2"/>
      </rPr>
      <t>RIPAO DE MADEIRA 15 CM</t>
    </r>
  </si>
  <si>
    <r>
      <rPr>
        <sz val="7"/>
        <color rgb="FF010000"/>
        <rFont val="Verdana"/>
        <family val="2"/>
      </rPr>
      <t>PREGO 18x24</t>
    </r>
  </si>
  <si>
    <r>
      <rPr>
        <sz val="7"/>
        <color rgb="FF010000"/>
        <rFont val="Verdana"/>
        <family val="2"/>
      </rPr>
      <t>PONTALETE 3x3"</t>
    </r>
  </si>
  <si>
    <r>
      <rPr>
        <b/>
        <sz val="7"/>
        <color rgb="FF010000"/>
        <rFont val="Verdana"/>
        <family val="2"/>
      </rPr>
      <t>Serviço: 021301 - PLACA DE OBRA PLOTADA EM CHAPA METÁLICA 26 , AFIXADA EM CAVALETES DE MADEIRA DE LEI         Unidade: m2 (VIGOTAS 6X12CM) - PADRÃO GOINFRA</t>
    </r>
  </si>
  <si>
    <r>
      <rPr>
        <sz val="7"/>
        <color rgb="FF010000"/>
        <rFont val="Verdana"/>
        <family val="2"/>
      </rPr>
      <t>AJUDANTE</t>
    </r>
  </si>
  <si>
    <r>
      <rPr>
        <sz val="7"/>
        <color rgb="FF010000"/>
        <rFont val="Verdana"/>
        <family val="2"/>
      </rPr>
      <t>CARPINTEIRO</t>
    </r>
  </si>
  <si>
    <r>
      <rPr>
        <sz val="7"/>
        <color rgb="FF010000"/>
        <rFont val="Verdana"/>
        <family val="2"/>
      </rPr>
      <t>VIGOTA DE MADEIRA 6x12</t>
    </r>
  </si>
  <si>
    <r>
      <rPr>
        <sz val="7"/>
        <color rgb="FF010000"/>
        <rFont val="Verdana"/>
        <family val="2"/>
      </rPr>
      <t>FERRAGEM PARA TELHADO</t>
    </r>
  </si>
  <si>
    <r>
      <rPr>
        <sz val="7"/>
        <color rgb="FF010000"/>
        <rFont val="Verdana"/>
        <family val="2"/>
      </rPr>
      <t>PREGO 19x27</t>
    </r>
  </si>
  <si>
    <r>
      <rPr>
        <sz val="7"/>
        <color rgb="FF010000"/>
        <rFont val="Verdana"/>
        <family val="2"/>
      </rPr>
      <t>PARAFUSO 8x110 MM</t>
    </r>
  </si>
  <si>
    <r>
      <rPr>
        <sz val="7"/>
        <color rgb="FF010000"/>
        <rFont val="Verdana"/>
        <family val="2"/>
      </rPr>
      <t>PARAFUSO DIAM.3/8" - 10 CM</t>
    </r>
  </si>
  <si>
    <r>
      <rPr>
        <sz val="7"/>
        <color rgb="FF010000"/>
        <rFont val="Verdana"/>
        <family val="2"/>
      </rPr>
      <t>PLACA DE OBRA PLOTADA NA CHAPA 26</t>
    </r>
  </si>
  <si>
    <r>
      <rPr>
        <sz val="7"/>
        <color rgb="FF010000"/>
        <rFont val="Verdana"/>
        <family val="2"/>
      </rPr>
      <t>m2</t>
    </r>
  </si>
  <si>
    <r>
      <rPr>
        <sz val="7"/>
        <color rgb="FF010000"/>
        <rFont val="Verdana"/>
        <family val="2"/>
      </rPr>
      <t>SARRAFO DE MADEIRA 10 CM</t>
    </r>
  </si>
  <si>
    <r>
      <rPr>
        <sz val="7"/>
        <color rgb="FF010000"/>
        <rFont val="Verdana"/>
        <family val="2"/>
      </rPr>
      <t>CIMENTO PORTLAND C.P. 32</t>
    </r>
  </si>
  <si>
    <r>
      <rPr>
        <b/>
        <sz val="7"/>
        <color rgb="FF010000"/>
        <rFont val="Verdana"/>
        <family val="2"/>
      </rPr>
      <t>Serviço: 030101 - TRANSPORTE DE ENTULHO EM CAMINHÃO  INCLUSO A CARGA MANUAL                                                      Unidade: m3</t>
    </r>
  </si>
  <si>
    <r>
      <rPr>
        <sz val="7"/>
        <color rgb="FF010000"/>
        <rFont val="Verdana"/>
        <family val="2"/>
      </rPr>
      <t>CAMINHAO BASCULANTE 6 M3 - POR HORA ( O. RODOV.) (0,3HP+0,7HI)</t>
    </r>
  </si>
  <si>
    <r>
      <rPr>
        <sz val="7"/>
        <color rgb="FF010000"/>
        <rFont val="Verdana"/>
        <family val="2"/>
      </rPr>
      <t>h</t>
    </r>
  </si>
  <si>
    <r>
      <rPr>
        <b/>
        <sz val="7"/>
        <color rgb="FF010000"/>
        <rFont val="Verdana"/>
        <family val="2"/>
      </rPr>
      <t>Serviço: 050302 - ESTACA A TRADO DIAM.30 CM SEM FERRO                                                                                                           Unidade: M</t>
    </r>
  </si>
  <si>
    <r>
      <rPr>
        <sz val="7"/>
        <color rgb="FF010000"/>
        <rFont val="Verdana"/>
        <family val="2"/>
      </rPr>
      <t>OPERADOR DE BETONEIRA</t>
    </r>
  </si>
  <si>
    <r>
      <rPr>
        <sz val="7"/>
        <color rgb="FF010000"/>
        <rFont val="Verdana"/>
        <family val="2"/>
      </rPr>
      <t>AREIA GROSSA</t>
    </r>
  </si>
  <si>
    <r>
      <rPr>
        <sz val="7"/>
        <color rgb="FF010000"/>
        <rFont val="Verdana"/>
        <family val="2"/>
      </rPr>
      <t>m3</t>
    </r>
  </si>
  <si>
    <r>
      <rPr>
        <sz val="7"/>
        <color rgb="FF010000"/>
        <rFont val="Verdana"/>
        <family val="2"/>
      </rPr>
      <t>BRITA No. 01</t>
    </r>
  </si>
  <si>
    <r>
      <rPr>
        <sz val="7"/>
        <color rgb="FF010000"/>
        <rFont val="Verdana"/>
        <family val="2"/>
      </rPr>
      <t>BRITA No.02</t>
    </r>
  </si>
  <si>
    <r>
      <rPr>
        <b/>
        <sz val="7"/>
        <color rgb="FF010000"/>
        <rFont val="Verdana"/>
        <family val="2"/>
      </rPr>
      <t>Serviço: 051030 - PREPARO COM BETONEIRA E TRANSPORTE MANUAL DE CONCRETO FCK=25 MPA                                      Unidade: m3</t>
    </r>
  </si>
  <si>
    <r>
      <rPr>
        <sz val="7"/>
        <color rgb="FF010000"/>
        <rFont val="Verdana"/>
        <family val="2"/>
      </rPr>
      <t>ARMADOR</t>
    </r>
  </si>
  <si>
    <r>
      <rPr>
        <sz val="7"/>
        <color rgb="FF010000"/>
        <rFont val="Verdana"/>
        <family val="2"/>
      </rPr>
      <t>ACO CA-50 - 8,0 MM (5/16")</t>
    </r>
  </si>
  <si>
    <r>
      <rPr>
        <b/>
        <sz val="7"/>
        <color rgb="FF010000"/>
        <rFont val="Verdana"/>
        <family val="2"/>
      </rPr>
      <t>Serviço: 052005 - ACO CA-50A - 10,0 MM (3/8") - (OBRAS CIVIS)                                                                                                         Unidade: Kg</t>
    </r>
  </si>
  <si>
    <r>
      <rPr>
        <sz val="7"/>
        <color rgb="FF010000"/>
        <rFont val="Verdana"/>
        <family val="2"/>
      </rPr>
      <t>ACO CA-50 10,0 MM (3/8")</t>
    </r>
  </si>
  <si>
    <r>
      <rPr>
        <b/>
        <sz val="7"/>
        <color rgb="FF010000"/>
        <rFont val="Verdana"/>
        <family val="2"/>
      </rPr>
      <t>Serviço: 052008 - ACO CA-50 A - 20,0 MM (3/4") - (OBRAS CIVIS)                                                                                                        Unidade: Kg</t>
    </r>
  </si>
  <si>
    <r>
      <rPr>
        <sz val="7"/>
        <color rgb="FF010000"/>
        <rFont val="Verdana"/>
        <family val="2"/>
      </rPr>
      <t>ACO CA-50 - 20,0 MM (3/4")</t>
    </r>
  </si>
  <si>
    <r>
      <rPr>
        <b/>
        <sz val="7"/>
        <color rgb="FF010000"/>
        <rFont val="Verdana"/>
        <family val="2"/>
      </rPr>
      <t>Serviço: 052014 - ACO CA-60 - 5,0 MM - (OBRAS CIVIS)                                                                                                                       Unidade: Kg</t>
    </r>
  </si>
  <si>
    <r>
      <rPr>
        <sz val="7"/>
        <color rgb="FF010000"/>
        <rFont val="Verdana"/>
        <family val="2"/>
      </rPr>
      <t>ACO CA-60 B - 5,0 MM</t>
    </r>
  </si>
  <si>
    <r>
      <rPr>
        <b/>
        <sz val="7"/>
        <color rgb="FF010000"/>
        <rFont val="Verdana"/>
        <family val="2"/>
      </rPr>
      <t>Serviço: 060191 - FORMA DE TABUA CINTA BALDRAME U=8 VEZES                                                                                                 Unidade: m2</t>
    </r>
  </si>
  <si>
    <r>
      <rPr>
        <sz val="7"/>
        <color rgb="FF010000"/>
        <rFont val="Verdana"/>
        <family val="2"/>
      </rPr>
      <t>TABUA PARA FORMA(30CM)</t>
    </r>
  </si>
  <si>
    <r>
      <rPr>
        <b/>
        <sz val="7"/>
        <color rgb="FF010000"/>
        <rFont val="Verdana"/>
        <family val="2"/>
      </rPr>
      <t>Serviço: 060204 - FORMA - CH.COMPENSADA 17MM PLAST REAP 4 V.-(OBRAS CIVIS)                                                                  Unidade: m2</t>
    </r>
  </si>
  <si>
    <r>
      <rPr>
        <sz val="7"/>
        <color rgb="FF010000"/>
        <rFont val="Verdana"/>
        <family val="2"/>
      </rPr>
      <t>ESCORA ROLIÇA (TIPO EUCALIPTO)</t>
    </r>
  </si>
  <si>
    <r>
      <rPr>
        <sz val="7"/>
        <color rgb="FF010000"/>
        <rFont val="Verdana"/>
        <family val="2"/>
      </rPr>
      <t>COMPENSADO PLAST.17 MM 2,2X1,1</t>
    </r>
  </si>
  <si>
    <r>
      <rPr>
        <b/>
        <sz val="7"/>
        <color rgb="FF010000"/>
        <rFont val="Verdana"/>
        <family val="2"/>
      </rPr>
      <t>Serviço: 060517 - PREPARO COM BETONEIRA E TRANSPORTE MANUAL DE CONCRETO FCK=25 MPA                                     Unidade: m3</t>
    </r>
  </si>
  <si>
    <r>
      <rPr>
        <b/>
        <sz val="7"/>
        <color rgb="FF010000"/>
        <rFont val="Verdana"/>
        <family val="2"/>
      </rPr>
      <t>Serviço: 070255 - ATERRAMENTO - SOLDA EXOTÉRMICA - CARTUCHO 90 G                                                                                 Unidade: un</t>
    </r>
  </si>
  <si>
    <r>
      <rPr>
        <sz val="7"/>
        <color rgb="FF010000"/>
        <rFont val="Verdana"/>
        <family val="2"/>
      </rPr>
      <t>ELETRICISTA</t>
    </r>
  </si>
  <si>
    <r>
      <rPr>
        <sz val="7"/>
        <color rgb="FF010000"/>
        <rFont val="Verdana"/>
        <family val="2"/>
      </rPr>
      <t>CARTUCHO PARA SOLDA EXOTÉRMICA 90 G</t>
    </r>
  </si>
  <si>
    <r>
      <rPr>
        <sz val="7"/>
        <color rgb="FF010000"/>
        <rFont val="Verdana"/>
        <family val="2"/>
      </rPr>
      <t>BRACADEIRA METALICA TIPO "U" DIAM. 1"</t>
    </r>
  </si>
  <si>
    <r>
      <rPr>
        <b/>
        <sz val="7"/>
        <color rgb="FF010000"/>
        <rFont val="Verdana"/>
        <family val="2"/>
      </rPr>
      <t>Serviço: 070354 - BRACADEIRA METALICA TIPO "U" DIAM. 1.1/2"                                                                                                     Unidade: Un</t>
    </r>
  </si>
  <si>
    <r>
      <rPr>
        <sz val="7"/>
        <color rgb="FF010000"/>
        <rFont val="Verdana"/>
        <family val="2"/>
      </rPr>
      <t>BRACADEIRA METALICA TIPO "U" DIAM. 1.1/2"</t>
    </r>
  </si>
  <si>
    <r>
      <rPr>
        <b/>
        <sz val="7"/>
        <color rgb="FF010000"/>
        <rFont val="Verdana"/>
        <family val="2"/>
      </rPr>
      <t>Serviço: 070422 - BUCHA E ARRUELA METALICA DIAM. 1"                                                                                                                Unidade: PR</t>
    </r>
  </si>
  <si>
    <r>
      <rPr>
        <sz val="7"/>
        <color rgb="FF010000"/>
        <rFont val="Verdana"/>
        <family val="2"/>
      </rPr>
      <t>BUCHA E ARRUELA METALICA DIAM. 1"</t>
    </r>
  </si>
  <si>
    <r>
      <rPr>
        <sz val="7"/>
        <color rgb="FF010000"/>
        <rFont val="Verdana"/>
        <family val="2"/>
      </rPr>
      <t>PR</t>
    </r>
  </si>
  <si>
    <t>Serviço: 052004 - ACO CA 50-A - 8,0 MM (5/16") - (OBRAS CIVIS)                                                                  Unidade: Kg</t>
  </si>
  <si>
    <t>Serviço: 070352 - BRACADEIRA METALICA TIPO "U" DIAM. 1"                                                             Unidade: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</si>
</sst>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"/>
    <numFmt numFmtId="165" formatCode="0000"/>
    <numFmt numFmtId="166" formatCode="0.000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rgb="FF000000"/>
      <name val="Verdana"/>
      <family val="2"/>
    </font>
    <font>
      <sz val="6"/>
      <color rgb="FF00000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sz val="10"/>
      <color theme="1"/>
      <name val="Times New Roman"/>
      <family val="1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b/>
      <sz val="6"/>
      <color rgb="FF000000"/>
      <name val="Verdana"/>
      <family val="2"/>
    </font>
    <font>
      <sz val="6"/>
      <color rgb="FF000000"/>
      <name val="Times New Roman"/>
      <family val="1"/>
    </font>
    <font>
      <sz val="6"/>
      <color rgb="FF000000"/>
      <name val="Calibri"/>
      <family val="2"/>
    </font>
    <font>
      <b/>
      <i/>
      <sz val="6"/>
      <name val="Verdana"/>
      <family val="2"/>
    </font>
    <font>
      <b/>
      <sz val="6"/>
      <color rgb="FF000000"/>
      <name val="Times New Roman"/>
      <family val="1"/>
    </font>
    <font>
      <b/>
      <sz val="7"/>
      <color rgb="FF010000"/>
      <name val="Verdana"/>
      <family val="2"/>
    </font>
    <font>
      <sz val="7"/>
      <color rgb="FF01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9999FF"/>
      </patternFill>
    </fill>
    <fill>
      <patternFill patternType="solid">
        <fgColor rgb="FFFDE8D8"/>
      </patternFill>
    </fill>
    <fill>
      <patternFill patternType="solid">
        <fgColor rgb="FFF7CAAC"/>
      </patternFill>
    </fill>
    <fill>
      <patternFill patternType="solid">
        <fgColor rgb="FFE6E6E6"/>
      </patternFill>
    </fill>
    <fill>
      <patternFill patternType="solid">
        <fgColor rgb="FFF8CBAD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shrinkToFit="1"/>
    </xf>
    <xf numFmtId="4" fontId="2" fillId="0" borderId="2" xfId="0" applyNumberFormat="1" applyFont="1" applyBorder="1" applyAlignment="1">
      <alignment horizontal="right" vertical="top" shrinkToFit="1"/>
    </xf>
    <xf numFmtId="2" fontId="2" fillId="0" borderId="2" xfId="0" applyNumberFormat="1" applyFont="1" applyBorder="1" applyAlignment="1">
      <alignment horizontal="right" vertical="top" shrinkToFit="1"/>
    </xf>
    <xf numFmtId="0" fontId="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top" shrinkToFit="1"/>
    </xf>
    <xf numFmtId="2" fontId="5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 indent="3"/>
    </xf>
    <xf numFmtId="10" fontId="2" fillId="0" borderId="2" xfId="0" applyNumberFormat="1" applyFont="1" applyBorder="1" applyAlignment="1">
      <alignment horizontal="right" vertical="top" shrinkToFit="1"/>
    </xf>
    <xf numFmtId="10" fontId="2" fillId="8" borderId="2" xfId="0" applyNumberFormat="1" applyFont="1" applyFill="1" applyBorder="1" applyAlignment="1">
      <alignment horizontal="right" vertical="top" shrinkToFit="1"/>
    </xf>
    <xf numFmtId="10" fontId="5" fillId="0" borderId="2" xfId="0" applyNumberFormat="1" applyFont="1" applyBorder="1" applyAlignment="1">
      <alignment horizontal="right" vertical="top" shrinkToFit="1"/>
    </xf>
    <xf numFmtId="10" fontId="2" fillId="0" borderId="2" xfId="0" applyNumberFormat="1" applyFont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right" vertical="top" wrapText="1" indent="1"/>
    </xf>
    <xf numFmtId="0" fontId="15" fillId="0" borderId="4" xfId="0" applyFont="1" applyBorder="1" applyAlignment="1">
      <alignment horizontal="left" vertical="top" wrapText="1" indent="3"/>
    </xf>
    <xf numFmtId="0" fontId="14" fillId="0" borderId="4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43" fontId="7" fillId="0" borderId="2" xfId="1" applyFont="1" applyBorder="1" applyAlignment="1">
      <alignment horizontal="right" vertical="center" wrapText="1"/>
    </xf>
    <xf numFmtId="164" fontId="16" fillId="3" borderId="2" xfId="0" applyNumberFormat="1" applyFont="1" applyFill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43" fontId="6" fillId="3" borderId="2" xfId="1" applyFont="1" applyFill="1" applyBorder="1" applyAlignment="1">
      <alignment horizontal="right" vertical="center" wrapText="1"/>
    </xf>
    <xf numFmtId="43" fontId="16" fillId="3" borderId="2" xfId="1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16" fillId="2" borderId="2" xfId="1" applyFont="1" applyFill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1" fontId="6" fillId="5" borderId="2" xfId="0" applyNumberFormat="1" applyFont="1" applyFill="1" applyBorder="1" applyAlignment="1">
      <alignment horizontal="right" vertical="center" shrinkToFit="1"/>
    </xf>
    <xf numFmtId="43" fontId="6" fillId="0" borderId="2" xfId="1" applyFont="1" applyBorder="1" applyAlignment="1">
      <alignment horizontal="right" vertical="center" shrinkToFit="1"/>
    </xf>
    <xf numFmtId="2" fontId="18" fillId="0" borderId="2" xfId="0" applyNumberFormat="1" applyFont="1" applyBorder="1" applyAlignment="1">
      <alignment horizontal="right" vertical="center" shrinkToFit="1"/>
    </xf>
    <xf numFmtId="43" fontId="6" fillId="0" borderId="16" xfId="1" applyFont="1" applyBorder="1" applyAlignment="1">
      <alignment horizontal="right" vertical="center"/>
    </xf>
    <xf numFmtId="43" fontId="16" fillId="2" borderId="2" xfId="1" applyFont="1" applyFill="1" applyBorder="1" applyAlignment="1">
      <alignment horizontal="right" vertical="center" wrapText="1"/>
    </xf>
    <xf numFmtId="43" fontId="16" fillId="3" borderId="2" xfId="1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  <xf numFmtId="43" fontId="6" fillId="6" borderId="2" xfId="1" applyFont="1" applyFill="1" applyBorder="1" applyAlignment="1">
      <alignment horizontal="right" vertical="center" wrapText="1"/>
    </xf>
    <xf numFmtId="43" fontId="16" fillId="6" borderId="2" xfId="1" applyFont="1" applyFill="1" applyBorder="1" applyAlignment="1">
      <alignment horizontal="right" vertical="center" wrapText="1"/>
    </xf>
    <xf numFmtId="2" fontId="18" fillId="0" borderId="8" xfId="0" applyNumberFormat="1" applyFont="1" applyBorder="1" applyAlignment="1">
      <alignment horizontal="right" vertical="center" shrinkToFit="1"/>
    </xf>
    <xf numFmtId="2" fontId="18" fillId="0" borderId="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1" fontId="6" fillId="5" borderId="8" xfId="0" applyNumberFormat="1" applyFont="1" applyFill="1" applyBorder="1" applyAlignment="1">
      <alignment horizontal="right" vertical="center" shrinkToFit="1"/>
    </xf>
    <xf numFmtId="43" fontId="6" fillId="0" borderId="8" xfId="1" applyFont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right" vertical="center" wrapText="1"/>
    </xf>
    <xf numFmtId="1" fontId="6" fillId="5" borderId="3" xfId="0" applyNumberFormat="1" applyFont="1" applyFill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 shrinkToFit="1"/>
    </xf>
    <xf numFmtId="4" fontId="16" fillId="2" borderId="4" xfId="0" applyNumberFormat="1" applyFont="1" applyFill="1" applyBorder="1" applyAlignment="1">
      <alignment horizontal="right" vertical="center" shrinkToFit="1"/>
    </xf>
    <xf numFmtId="2" fontId="16" fillId="0" borderId="4" xfId="0" applyNumberFormat="1" applyFont="1" applyBorder="1" applyAlignment="1">
      <alignment horizontal="right" vertical="center" shrinkToFit="1"/>
    </xf>
    <xf numFmtId="43" fontId="16" fillId="0" borderId="0" xfId="1" applyFont="1" applyAlignment="1">
      <alignment horizontal="right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3" fontId="16" fillId="0" borderId="16" xfId="1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top" wrapText="1" indent="12"/>
    </xf>
    <xf numFmtId="0" fontId="3" fillId="0" borderId="4" xfId="0" applyFont="1" applyBorder="1" applyAlignment="1">
      <alignment horizontal="left" vertical="top" wrapText="1" indent="12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8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10" fontId="15" fillId="7" borderId="3" xfId="0" applyNumberFormat="1" applyFont="1" applyFill="1" applyBorder="1" applyAlignment="1">
      <alignment horizontal="left" vertical="top" indent="2" shrinkToFit="1"/>
    </xf>
    <xf numFmtId="10" fontId="15" fillId="7" borderId="4" xfId="0" applyNumberFormat="1" applyFont="1" applyFill="1" applyBorder="1" applyAlignment="1">
      <alignment horizontal="left" vertical="top" indent="2" shrinkToFit="1"/>
    </xf>
    <xf numFmtId="10" fontId="14" fillId="0" borderId="3" xfId="0" applyNumberFormat="1" applyFont="1" applyBorder="1" applyAlignment="1">
      <alignment horizontal="left" vertical="top" indent="3" shrinkToFit="1"/>
    </xf>
    <xf numFmtId="10" fontId="14" fillId="0" borderId="4" xfId="0" applyNumberFormat="1" applyFont="1" applyBorder="1" applyAlignment="1">
      <alignment horizontal="left" vertical="top" indent="3" shrinkToFit="1"/>
    </xf>
    <xf numFmtId="10" fontId="15" fillId="0" borderId="3" xfId="0" applyNumberFormat="1" applyFont="1" applyBorder="1" applyAlignment="1">
      <alignment horizontal="left" vertical="top" indent="3" shrinkToFit="1"/>
    </xf>
    <xf numFmtId="10" fontId="15" fillId="0" borderId="4" xfId="0" applyNumberFormat="1" applyFont="1" applyBorder="1" applyAlignment="1">
      <alignment horizontal="left" vertical="top" indent="3" shrinkToFit="1"/>
    </xf>
    <xf numFmtId="10" fontId="15" fillId="0" borderId="3" xfId="0" applyNumberFormat="1" applyFont="1" applyBorder="1" applyAlignment="1">
      <alignment horizontal="left" vertical="top" indent="2" shrinkToFit="1"/>
    </xf>
    <xf numFmtId="10" fontId="15" fillId="0" borderId="4" xfId="0" applyNumberFormat="1" applyFont="1" applyBorder="1" applyAlignment="1">
      <alignment horizontal="left" vertical="top" indent="2" shrinkToFit="1"/>
    </xf>
    <xf numFmtId="0" fontId="15" fillId="0" borderId="1" xfId="0" applyFont="1" applyBorder="1" applyAlignment="1">
      <alignment horizontal="left" vertical="top" wrapText="1"/>
    </xf>
    <xf numFmtId="10" fontId="15" fillId="7" borderId="3" xfId="0" applyNumberFormat="1" applyFont="1" applyFill="1" applyBorder="1" applyAlignment="1">
      <alignment horizontal="left" vertical="top" indent="3" shrinkToFit="1"/>
    </xf>
    <xf numFmtId="10" fontId="15" fillId="7" borderId="4" xfId="0" applyNumberFormat="1" applyFont="1" applyFill="1" applyBorder="1" applyAlignment="1">
      <alignment horizontal="left" vertical="top" indent="3" shrinkToFit="1"/>
    </xf>
    <xf numFmtId="4" fontId="15" fillId="0" borderId="12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/>
    </xf>
    <xf numFmtId="0" fontId="11" fillId="0" borderId="5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 indent="3"/>
    </xf>
    <xf numFmtId="0" fontId="14" fillId="0" borderId="1" xfId="0" applyFont="1" applyBorder="1" applyAlignment="1">
      <alignment horizontal="left" vertical="top" wrapText="1" indent="3"/>
    </xf>
    <xf numFmtId="1" fontId="14" fillId="0" borderId="3" xfId="0" applyNumberFormat="1" applyFont="1" applyBorder="1" applyAlignment="1">
      <alignment horizontal="center" vertical="top" shrinkToFit="1"/>
    </xf>
    <xf numFmtId="1" fontId="14" fillId="0" borderId="4" xfId="0" applyNumberFormat="1" applyFont="1" applyBorder="1" applyAlignment="1">
      <alignment horizontal="center" vertical="top" shrinkToFit="1"/>
    </xf>
    <xf numFmtId="1" fontId="15" fillId="0" borderId="3" xfId="0" applyNumberFormat="1" applyFont="1" applyBorder="1" applyAlignment="1">
      <alignment horizontal="center" vertical="top" shrinkToFit="1"/>
    </xf>
    <xf numFmtId="1" fontId="15" fillId="0" borderId="4" xfId="0" applyNumberFormat="1" applyFont="1" applyBorder="1" applyAlignment="1">
      <alignment horizontal="center" vertical="top" shrinkToFit="1"/>
    </xf>
    <xf numFmtId="0" fontId="14" fillId="0" borderId="13" xfId="0" applyFont="1" applyBorder="1" applyAlignment="1">
      <alignment horizontal="center" vertical="top"/>
    </xf>
    <xf numFmtId="43" fontId="15" fillId="0" borderId="3" xfId="1" applyFont="1" applyBorder="1" applyAlignment="1">
      <alignment horizontal="left" vertical="top" wrapText="1"/>
    </xf>
    <xf numFmtId="43" fontId="0" fillId="0" borderId="4" xfId="1" applyFont="1" applyBorder="1" applyAlignment="1">
      <alignment horizontal="left" vertical="top"/>
    </xf>
    <xf numFmtId="0" fontId="14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/>
    </xf>
    <xf numFmtId="0" fontId="14" fillId="0" borderId="16" xfId="0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43" fontId="14" fillId="0" borderId="16" xfId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left" vertical="center"/>
    </xf>
    <xf numFmtId="43" fontId="15" fillId="0" borderId="3" xfId="1" applyFont="1" applyBorder="1" applyAlignment="1">
      <alignment horizontal="right" vertical="top" wrapText="1"/>
    </xf>
    <xf numFmtId="43" fontId="0" fillId="0" borderId="4" xfId="1" applyFont="1" applyBorder="1" applyAlignment="1">
      <alignment horizontal="right" vertical="top"/>
    </xf>
    <xf numFmtId="43" fontId="14" fillId="0" borderId="3" xfId="1" applyFont="1" applyBorder="1" applyAlignment="1">
      <alignment horizontal="right" vertical="top" wrapText="1"/>
    </xf>
    <xf numFmtId="0" fontId="15" fillId="0" borderId="17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/>
    </xf>
    <xf numFmtId="0" fontId="2" fillId="0" borderId="7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/>
    </xf>
    <xf numFmtId="0" fontId="10" fillId="0" borderId="5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0"/>
    </xf>
    <xf numFmtId="0" fontId="3" fillId="0" borderId="4" xfId="0" applyFont="1" applyBorder="1" applyAlignment="1">
      <alignment horizontal="left" vertical="top" wrapText="1" indent="10"/>
    </xf>
    <xf numFmtId="0" fontId="5" fillId="0" borderId="16" xfId="0" applyFont="1" applyBorder="1" applyAlignment="1">
      <alignment horizontal="center" vertical="top"/>
    </xf>
    <xf numFmtId="0" fontId="3" fillId="9" borderId="19" xfId="0" applyFont="1" applyFill="1" applyBorder="1" applyAlignment="1">
      <alignment horizontal="left" vertical="center" wrapText="1"/>
    </xf>
    <xf numFmtId="0" fontId="3" fillId="9" borderId="20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right" vertical="top" wrapText="1"/>
    </xf>
    <xf numFmtId="0" fontId="21" fillId="10" borderId="1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left" vertical="top" wrapText="1" indent="2"/>
    </xf>
    <xf numFmtId="0" fontId="3" fillId="10" borderId="6" xfId="0" applyFont="1" applyFill="1" applyBorder="1" applyAlignment="1">
      <alignment horizontal="left" vertical="top" wrapText="1" indent="2"/>
    </xf>
    <xf numFmtId="165" fontId="22" fillId="0" borderId="2" xfId="0" applyNumberFormat="1" applyFont="1" applyBorder="1" applyAlignment="1">
      <alignment horizontal="left" vertical="top" shrinkToFit="1"/>
    </xf>
    <xf numFmtId="2" fontId="22" fillId="0" borderId="2" xfId="0" applyNumberFormat="1" applyFont="1" applyBorder="1" applyAlignment="1">
      <alignment horizontal="center" vertical="top" shrinkToFit="1"/>
    </xf>
    <xf numFmtId="2" fontId="22" fillId="0" borderId="2" xfId="0" applyNumberFormat="1" applyFont="1" applyBorder="1" applyAlignment="1">
      <alignment horizontal="right" vertical="top" shrinkToFit="1"/>
    </xf>
    <xf numFmtId="166" fontId="22" fillId="0" borderId="3" xfId="0" applyNumberFormat="1" applyFont="1" applyBorder="1" applyAlignment="1">
      <alignment horizontal="left" vertical="top" indent="4" shrinkToFit="1"/>
    </xf>
    <xf numFmtId="166" fontId="22" fillId="0" borderId="4" xfId="0" applyNumberFormat="1" applyFont="1" applyBorder="1" applyAlignment="1">
      <alignment horizontal="left" vertical="top" indent="4" shrinkToFit="1"/>
    </xf>
    <xf numFmtId="0" fontId="3" fillId="0" borderId="7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2" fontId="22" fillId="10" borderId="3" xfId="0" applyNumberFormat="1" applyFont="1" applyFill="1" applyBorder="1" applyAlignment="1">
      <alignment horizontal="right" vertical="top" shrinkToFit="1"/>
    </xf>
    <xf numFmtId="2" fontId="22" fillId="10" borderId="4" xfId="0" applyNumberFormat="1" applyFont="1" applyFill="1" applyBorder="1" applyAlignment="1">
      <alignment horizontal="right" vertical="top" shrinkToFit="1"/>
    </xf>
    <xf numFmtId="0" fontId="3" fillId="0" borderId="3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2" fontId="21" fillId="10" borderId="3" xfId="0" applyNumberFormat="1" applyFont="1" applyFill="1" applyBorder="1" applyAlignment="1">
      <alignment horizontal="right" vertical="top" shrinkToFit="1"/>
    </xf>
    <xf numFmtId="2" fontId="21" fillId="10" borderId="4" xfId="0" applyNumberFormat="1" applyFont="1" applyFill="1" applyBorder="1" applyAlignment="1">
      <alignment horizontal="right" vertical="top" shrinkToFit="1"/>
    </xf>
    <xf numFmtId="0" fontId="3" fillId="10" borderId="2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right" vertical="top" wrapText="1"/>
    </xf>
    <xf numFmtId="0" fontId="3" fillId="10" borderId="3" xfId="0" applyFont="1" applyFill="1" applyBorder="1" applyAlignment="1">
      <alignment horizontal="left" vertical="top" wrapText="1" indent="2"/>
    </xf>
    <xf numFmtId="0" fontId="3" fillId="10" borderId="4" xfId="0" applyFont="1" applyFill="1" applyBorder="1" applyAlignment="1">
      <alignment horizontal="left" vertical="top" wrapText="1" indent="2"/>
    </xf>
    <xf numFmtId="1" fontId="22" fillId="0" borderId="2" xfId="0" applyNumberFormat="1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wrapText="1"/>
    </xf>
    <xf numFmtId="166" fontId="22" fillId="0" borderId="11" xfId="0" applyNumberFormat="1" applyFont="1" applyBorder="1" applyAlignment="1">
      <alignment horizontal="left" vertical="top" indent="4" shrinkToFit="1"/>
    </xf>
    <xf numFmtId="2" fontId="22" fillId="0" borderId="16" xfId="0" applyNumberFormat="1" applyFont="1" applyBorder="1" applyAlignment="1">
      <alignment horizontal="right" vertical="top" shrinkToFit="1"/>
    </xf>
    <xf numFmtId="2" fontId="21" fillId="10" borderId="16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top" wrapText="1"/>
    </xf>
    <xf numFmtId="2" fontId="21" fillId="10" borderId="0" xfId="0" applyNumberFormat="1" applyFont="1" applyFill="1" applyAlignment="1">
      <alignment horizontal="right" vertical="top" shrinkToFit="1"/>
    </xf>
    <xf numFmtId="0" fontId="3" fillId="9" borderId="0" xfId="0" applyFont="1" applyFill="1" applyAlignment="1">
      <alignment horizontal="left" vertical="center" wrapText="1"/>
    </xf>
    <xf numFmtId="0" fontId="21" fillId="9" borderId="19" xfId="0" applyFont="1" applyFill="1" applyBorder="1" applyAlignment="1">
      <alignment horizontal="left" vertical="center" wrapText="1"/>
    </xf>
    <xf numFmtId="0" fontId="21" fillId="11" borderId="19" xfId="0" applyFont="1" applyFill="1" applyBorder="1" applyAlignment="1">
      <alignment horizontal="left" vertical="top" wrapText="1"/>
    </xf>
    <xf numFmtId="0" fontId="3" fillId="11" borderId="20" xfId="0" applyFont="1" applyFill="1" applyBorder="1" applyAlignment="1">
      <alignment horizontal="left" vertical="top" wrapText="1"/>
    </xf>
    <xf numFmtId="0" fontId="3" fillId="11" borderId="21" xfId="0" applyFont="1" applyFill="1" applyBorder="1" applyAlignment="1">
      <alignment horizontal="left" vertical="top" wrapText="1"/>
    </xf>
    <xf numFmtId="0" fontId="3" fillId="10" borderId="5" xfId="0" applyFont="1" applyFill="1" applyBorder="1" applyAlignment="1">
      <alignment horizontal="right" vertical="top" wrapText="1"/>
    </xf>
    <xf numFmtId="2" fontId="22" fillId="0" borderId="3" xfId="0" applyNumberFormat="1" applyFont="1" applyBorder="1" applyAlignment="1">
      <alignment horizontal="right" vertical="top" shrinkToFit="1"/>
    </xf>
    <xf numFmtId="0" fontId="3" fillId="10" borderId="3" xfId="0" applyFont="1" applyFill="1" applyBorder="1" applyAlignment="1">
      <alignment horizontal="left" vertical="top" wrapText="1"/>
    </xf>
    <xf numFmtId="0" fontId="3" fillId="10" borderId="1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11" borderId="19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right" vertical="top" wrapText="1"/>
    </xf>
    <xf numFmtId="166" fontId="22" fillId="0" borderId="3" xfId="0" applyNumberFormat="1" applyFont="1" applyBorder="1" applyAlignment="1">
      <alignment horizontal="left" vertical="top" indent="3" shrinkToFit="1"/>
    </xf>
    <xf numFmtId="166" fontId="22" fillId="0" borderId="4" xfId="0" applyNumberFormat="1" applyFont="1" applyBorder="1" applyAlignment="1">
      <alignment horizontal="left" vertical="top" indent="3" shrinkToFit="1"/>
    </xf>
    <xf numFmtId="0" fontId="2" fillId="0" borderId="16" xfId="0" applyFont="1" applyBorder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3" fillId="11" borderId="19" xfId="0" applyFont="1" applyFill="1" applyBorder="1" applyAlignment="1">
      <alignment horizontal="left" vertical="center" wrapText="1"/>
    </xf>
    <xf numFmtId="0" fontId="3" fillId="11" borderId="20" xfId="0" applyFont="1" applyFill="1" applyBorder="1" applyAlignment="1">
      <alignment horizontal="left" vertical="center" wrapText="1"/>
    </xf>
    <xf numFmtId="0" fontId="3" fillId="11" borderId="21" xfId="0" applyFont="1" applyFill="1" applyBorder="1" applyAlignment="1">
      <alignment horizontal="left" vertical="center" wrapText="1"/>
    </xf>
    <xf numFmtId="166" fontId="22" fillId="0" borderId="7" xfId="0" applyNumberFormat="1" applyFont="1" applyBorder="1" applyAlignment="1">
      <alignment horizontal="left" vertical="top" indent="4" shrinkToFit="1"/>
    </xf>
    <xf numFmtId="2" fontId="22" fillId="0" borderId="22" xfId="0" applyNumberFormat="1" applyFont="1" applyBorder="1" applyAlignment="1">
      <alignment horizontal="right" vertical="top" shrinkToFit="1"/>
    </xf>
    <xf numFmtId="0" fontId="2" fillId="0" borderId="22" xfId="0" applyFont="1" applyBorder="1" applyAlignment="1">
      <alignment horizontal="left" vertical="top"/>
    </xf>
    <xf numFmtId="2" fontId="22" fillId="10" borderId="19" xfId="0" applyNumberFormat="1" applyFont="1" applyFill="1" applyBorder="1" applyAlignment="1">
      <alignment horizontal="right" vertical="top" shrinkToFit="1"/>
    </xf>
    <xf numFmtId="2" fontId="22" fillId="10" borderId="20" xfId="0" applyNumberFormat="1" applyFont="1" applyFill="1" applyBorder="1" applyAlignment="1">
      <alignment horizontal="right" vertical="top" shrinkToFit="1"/>
    </xf>
    <xf numFmtId="0" fontId="2" fillId="0" borderId="21" xfId="0" applyFont="1" applyBorder="1" applyAlignment="1">
      <alignment horizontal="left" vertical="top"/>
    </xf>
    <xf numFmtId="0" fontId="3" fillId="10" borderId="13" xfId="0" applyFont="1" applyFill="1" applyBorder="1" applyAlignment="1">
      <alignment horizontal="left" vertical="top" wrapText="1" indent="2"/>
    </xf>
    <xf numFmtId="0" fontId="3" fillId="10" borderId="23" xfId="0" applyFont="1" applyFill="1" applyBorder="1" applyAlignment="1">
      <alignment horizontal="right" vertical="top" wrapText="1"/>
    </xf>
    <xf numFmtId="0" fontId="2" fillId="0" borderId="23" xfId="0" applyFont="1" applyBorder="1" applyAlignment="1">
      <alignment horizontal="left" vertical="top"/>
    </xf>
    <xf numFmtId="0" fontId="2" fillId="11" borderId="20" xfId="0" applyFont="1" applyFill="1" applyBorder="1" applyAlignment="1">
      <alignment horizontal="left" vertical="top" wrapText="1"/>
    </xf>
    <xf numFmtId="0" fontId="2" fillId="11" borderId="2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2" fontId="21" fillId="10" borderId="0" xfId="0" applyNumberFormat="1" applyFont="1" applyFill="1" applyBorder="1" applyAlignment="1">
      <alignment horizontal="right" vertical="top" shrinkToFit="1"/>
    </xf>
    <xf numFmtId="0" fontId="21" fillId="11" borderId="19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565288</xdr:colOff>
      <xdr:row>23</xdr:row>
      <xdr:rowOff>299416</xdr:rowOff>
    </xdr:from>
    <xdr:to>
      <xdr:col>3</xdr:col>
      <xdr:colOff>1569967</xdr:colOff>
      <xdr:row>29</xdr:row>
      <xdr:rowOff>337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E3AA86-0DA2-E948-8940-3F77C44A5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288" y="4846568"/>
          <a:ext cx="5005179" cy="595443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85725</xdr:rowOff>
    </xdr:from>
    <xdr:to>
      <xdr:col>3</xdr:col>
      <xdr:colOff>1499981</xdr:colOff>
      <xdr:row>36</xdr:row>
      <xdr:rowOff>85726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D31EEE-2113-B132-A8DE-287A89F5D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5643355"/>
          <a:ext cx="5005180" cy="69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abSelected="1" view="pageBreakPreview" zoomScale="145" zoomScaleNormal="130" zoomScaleSheetLayoutView="145" workbookViewId="0">
      <selection activeCell="A3" sqref="A3:C3"/>
    </sheetView>
  </sheetViews>
  <sheetFormatPr defaultRowHeight="9" x14ac:dyDescent="0.2"/>
  <cols>
    <col min="1" max="1" width="8" style="1" customWidth="1"/>
    <col min="2" max="2" width="53.6640625" style="1" customWidth="1"/>
    <col min="3" max="3" width="11.83203125" style="1" customWidth="1"/>
    <col min="4" max="6" width="12" style="1" customWidth="1"/>
    <col min="7" max="16384" width="9.33203125" style="1"/>
  </cols>
  <sheetData>
    <row r="1" spans="1:6" s="31" customFormat="1" ht="17.25" customHeight="1" x14ac:dyDescent="0.2">
      <c r="A1" s="88" t="s">
        <v>373</v>
      </c>
      <c r="B1" s="89"/>
      <c r="C1" s="90"/>
      <c r="D1" s="88" t="s">
        <v>374</v>
      </c>
      <c r="E1" s="89"/>
      <c r="F1" s="90"/>
    </row>
    <row r="2" spans="1:6" s="31" customFormat="1" ht="17.25" customHeight="1" x14ac:dyDescent="0.2">
      <c r="A2" s="88" t="s">
        <v>375</v>
      </c>
      <c r="B2" s="89"/>
      <c r="C2" s="90"/>
      <c r="D2" s="88" t="s">
        <v>376</v>
      </c>
      <c r="E2" s="89"/>
      <c r="F2" s="90"/>
    </row>
    <row r="3" spans="1:6" s="31" customFormat="1" ht="17.25" customHeight="1" x14ac:dyDescent="0.2">
      <c r="A3" s="91" t="s">
        <v>368</v>
      </c>
      <c r="B3" s="89"/>
      <c r="C3" s="90"/>
      <c r="D3" s="91" t="s">
        <v>369</v>
      </c>
      <c r="E3" s="89"/>
      <c r="F3" s="90"/>
    </row>
    <row r="4" spans="1:6" s="31" customFormat="1" ht="19.5" customHeight="1" x14ac:dyDescent="0.2">
      <c r="A4" s="91" t="s">
        <v>370</v>
      </c>
      <c r="B4" s="90"/>
      <c r="C4" s="33" t="s">
        <v>377</v>
      </c>
      <c r="D4" s="88" t="s">
        <v>378</v>
      </c>
      <c r="E4" s="89"/>
      <c r="F4" s="90"/>
    </row>
    <row r="5" spans="1:6" x14ac:dyDescent="0.2">
      <c r="A5" s="85" t="s">
        <v>13</v>
      </c>
      <c r="B5" s="86"/>
      <c r="C5" s="86"/>
      <c r="D5" s="86"/>
      <c r="E5" s="86"/>
      <c r="F5" s="87"/>
    </row>
    <row r="6" spans="1:6" ht="15.75" customHeight="1" x14ac:dyDescent="0.2">
      <c r="A6" s="2" t="s">
        <v>0</v>
      </c>
      <c r="B6" s="3" t="s">
        <v>1</v>
      </c>
      <c r="C6" s="2" t="s">
        <v>2</v>
      </c>
      <c r="D6" s="4" t="s">
        <v>3</v>
      </c>
      <c r="E6" s="4" t="s">
        <v>4</v>
      </c>
      <c r="F6" s="4" t="s">
        <v>5</v>
      </c>
    </row>
    <row r="7" spans="1:6" ht="11.85" customHeight="1" x14ac:dyDescent="0.2">
      <c r="A7" s="5">
        <v>1</v>
      </c>
      <c r="B7" s="6" t="s">
        <v>6</v>
      </c>
      <c r="C7" s="7">
        <v>1</v>
      </c>
      <c r="D7" s="8">
        <f>'Planilha orçamentaria'!I6</f>
        <v>28581.399999999998</v>
      </c>
      <c r="E7" s="8">
        <f>D7*1.2141</f>
        <v>34700.677739999999</v>
      </c>
      <c r="F7" s="9">
        <v>6.66</v>
      </c>
    </row>
    <row r="8" spans="1:6" ht="11.85" customHeight="1" x14ac:dyDescent="0.2">
      <c r="A8" s="5">
        <v>2</v>
      </c>
      <c r="B8" s="6" t="s">
        <v>7</v>
      </c>
      <c r="C8" s="7">
        <v>1</v>
      </c>
      <c r="D8" s="8">
        <f>'Planilha orçamentaria'!I15</f>
        <v>4656.9000000000005</v>
      </c>
      <c r="E8" s="8">
        <f t="shared" ref="E8:E12" si="0">D8*1.2141</f>
        <v>5653.9422900000009</v>
      </c>
      <c r="F8" s="9">
        <v>1.0900000000000001</v>
      </c>
    </row>
    <row r="9" spans="1:6" ht="11.85" customHeight="1" x14ac:dyDescent="0.2">
      <c r="A9" s="5">
        <v>3</v>
      </c>
      <c r="B9" s="6" t="s">
        <v>8</v>
      </c>
      <c r="C9" s="7">
        <v>1</v>
      </c>
      <c r="D9" s="8">
        <f>'Planilha orçamentaria'!I30</f>
        <v>367170.2</v>
      </c>
      <c r="E9" s="8">
        <f t="shared" si="0"/>
        <v>445781.33981999999</v>
      </c>
      <c r="F9" s="9">
        <v>85.59</v>
      </c>
    </row>
    <row r="10" spans="1:6" ht="11.85" customHeight="1" x14ac:dyDescent="0.2">
      <c r="A10" s="5">
        <v>4</v>
      </c>
      <c r="B10" s="6" t="s">
        <v>9</v>
      </c>
      <c r="C10" s="7">
        <v>1</v>
      </c>
      <c r="D10" s="8">
        <f>'Planilha orçamentaria'!I123</f>
        <v>2119.2799999999997</v>
      </c>
      <c r="E10" s="8">
        <f t="shared" si="0"/>
        <v>2573.0178479999995</v>
      </c>
      <c r="F10" s="9">
        <v>0.49</v>
      </c>
    </row>
    <row r="11" spans="1:6" ht="11.85" customHeight="1" x14ac:dyDescent="0.2">
      <c r="A11" s="5">
        <v>5</v>
      </c>
      <c r="B11" s="6" t="s">
        <v>10</v>
      </c>
      <c r="C11" s="7">
        <v>1</v>
      </c>
      <c r="D11" s="8">
        <f>'Planilha orçamentaria'!I139</f>
        <v>22579.279999999999</v>
      </c>
      <c r="E11" s="8">
        <f t="shared" si="0"/>
        <v>27413.503847999997</v>
      </c>
      <c r="F11" s="9">
        <v>5.26</v>
      </c>
    </row>
    <row r="12" spans="1:6" ht="11.85" customHeight="1" x14ac:dyDescent="0.2">
      <c r="A12" s="5">
        <v>6</v>
      </c>
      <c r="B12" s="6" t="s">
        <v>11</v>
      </c>
      <c r="C12" s="7">
        <v>1</v>
      </c>
      <c r="D12" s="8">
        <f>'Planilha orçamentaria'!I155</f>
        <v>3889.75</v>
      </c>
      <c r="E12" s="8">
        <f t="shared" si="0"/>
        <v>4722.5454749999999</v>
      </c>
      <c r="F12" s="9">
        <v>0.91</v>
      </c>
    </row>
    <row r="13" spans="1:6" ht="11.85" customHeight="1" x14ac:dyDescent="0.2">
      <c r="A13" s="83" t="s">
        <v>12</v>
      </c>
      <c r="B13" s="84"/>
      <c r="C13" s="10"/>
      <c r="D13" s="11">
        <f>SUM(D7:D12)</f>
        <v>428996.81000000006</v>
      </c>
      <c r="E13" s="11">
        <f>D13*1.2141</f>
        <v>520845.02702100005</v>
      </c>
      <c r="F13" s="12">
        <v>100</v>
      </c>
    </row>
  </sheetData>
  <mergeCells count="10">
    <mergeCell ref="A13:B13"/>
    <mergeCell ref="A5:F5"/>
    <mergeCell ref="A1:C1"/>
    <mergeCell ref="D1:F1"/>
    <mergeCell ref="A2:C2"/>
    <mergeCell ref="D2:F2"/>
    <mergeCell ref="A3:C3"/>
    <mergeCell ref="D3:F3"/>
    <mergeCell ref="A4:B4"/>
    <mergeCell ref="D4:F4"/>
  </mergeCells>
  <pageMargins left="0.25" right="0.25" top="1.0937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67"/>
  <sheetViews>
    <sheetView view="pageBreakPreview" topLeftCell="E152" zoomScale="175" zoomScaleNormal="145" zoomScaleSheetLayoutView="175" workbookViewId="0">
      <selection activeCell="J164" sqref="J164"/>
    </sheetView>
  </sheetViews>
  <sheetFormatPr defaultRowHeight="8.25" x14ac:dyDescent="0.2"/>
  <cols>
    <col min="1" max="1" width="7.5" style="41" bestFit="1" customWidth="1"/>
    <col min="2" max="2" width="8.83203125" style="41" bestFit="1" customWidth="1"/>
    <col min="3" max="3" width="8.6640625" style="41" bestFit="1" customWidth="1"/>
    <col min="4" max="4" width="39.5" style="41" customWidth="1"/>
    <col min="5" max="5" width="6.83203125" style="41" customWidth="1"/>
    <col min="6" max="6" width="8.6640625" style="42" customWidth="1"/>
    <col min="7" max="7" width="9" style="42" customWidth="1"/>
    <col min="8" max="8" width="8.5" style="42" customWidth="1"/>
    <col min="9" max="9" width="13" style="42" bestFit="1" customWidth="1"/>
    <col min="10" max="10" width="9.33203125" style="41"/>
    <col min="11" max="11" width="12.1640625" style="42" hidden="1" customWidth="1"/>
    <col min="12" max="12" width="11.1640625" style="42" hidden="1" customWidth="1"/>
    <col min="13" max="16384" width="9.33203125" style="41"/>
  </cols>
  <sheetData>
    <row r="1" spans="1:13" ht="20.25" customHeight="1" x14ac:dyDescent="0.2">
      <c r="A1" s="94" t="s">
        <v>373</v>
      </c>
      <c r="B1" s="95"/>
      <c r="C1" s="95"/>
      <c r="D1" s="95"/>
      <c r="E1" s="95"/>
      <c r="F1" s="95"/>
      <c r="G1" s="96"/>
      <c r="H1" s="94" t="s">
        <v>374</v>
      </c>
      <c r="I1" s="96"/>
      <c r="M1" s="42"/>
    </row>
    <row r="2" spans="1:13" ht="18" customHeight="1" x14ac:dyDescent="0.2">
      <c r="A2" s="94" t="s">
        <v>375</v>
      </c>
      <c r="B2" s="95"/>
      <c r="C2" s="95"/>
      <c r="D2" s="96"/>
      <c r="E2" s="94" t="s">
        <v>377</v>
      </c>
      <c r="F2" s="95"/>
      <c r="G2" s="96"/>
      <c r="H2" s="94" t="s">
        <v>376</v>
      </c>
      <c r="I2" s="96"/>
      <c r="M2" s="42"/>
    </row>
    <row r="3" spans="1:13" ht="16.5" x14ac:dyDescent="0.2">
      <c r="A3" s="99" t="s">
        <v>369</v>
      </c>
      <c r="B3" s="95"/>
      <c r="C3" s="96"/>
      <c r="D3" s="43" t="s">
        <v>383</v>
      </c>
      <c r="E3" s="94" t="s">
        <v>381</v>
      </c>
      <c r="F3" s="95"/>
      <c r="G3" s="96"/>
      <c r="H3" s="94" t="s">
        <v>382</v>
      </c>
      <c r="I3" s="96"/>
      <c r="M3" s="42"/>
    </row>
    <row r="4" spans="1:13" ht="16.5" x14ac:dyDescent="0.2">
      <c r="A4" s="94" t="s">
        <v>379</v>
      </c>
      <c r="B4" s="95"/>
      <c r="C4" s="96"/>
      <c r="D4" s="43" t="s">
        <v>380</v>
      </c>
      <c r="E4" s="100" t="s">
        <v>371</v>
      </c>
      <c r="F4" s="101"/>
      <c r="G4" s="102"/>
      <c r="H4" s="94" t="s">
        <v>384</v>
      </c>
      <c r="I4" s="96"/>
      <c r="M4" s="42"/>
    </row>
    <row r="5" spans="1:13" x14ac:dyDescent="0.2">
      <c r="A5" s="44" t="s">
        <v>0</v>
      </c>
      <c r="B5" s="44" t="s">
        <v>14</v>
      </c>
      <c r="C5" s="44" t="s">
        <v>15</v>
      </c>
      <c r="D5" s="44" t="s">
        <v>1</v>
      </c>
      <c r="E5" s="44" t="s">
        <v>291</v>
      </c>
      <c r="F5" s="45" t="s">
        <v>290</v>
      </c>
      <c r="G5" s="45" t="s">
        <v>18</v>
      </c>
      <c r="H5" s="45" t="s">
        <v>19</v>
      </c>
      <c r="I5" s="45" t="s">
        <v>292</v>
      </c>
    </row>
    <row r="6" spans="1:13" x14ac:dyDescent="0.2">
      <c r="A6" s="46">
        <v>1</v>
      </c>
      <c r="B6" s="47"/>
      <c r="C6" s="47"/>
      <c r="D6" s="48" t="s">
        <v>6</v>
      </c>
      <c r="E6" s="48" t="s">
        <v>20</v>
      </c>
      <c r="F6" s="49"/>
      <c r="G6" s="49"/>
      <c r="H6" s="49"/>
      <c r="I6" s="50">
        <f>SUM(I7,I9,I12)</f>
        <v>28581.399999999998</v>
      </c>
      <c r="K6" s="97" t="s">
        <v>18</v>
      </c>
      <c r="L6" s="97" t="s">
        <v>19</v>
      </c>
    </row>
    <row r="7" spans="1:13" x14ac:dyDescent="0.2">
      <c r="A7" s="51" t="s">
        <v>21</v>
      </c>
      <c r="B7" s="52"/>
      <c r="C7" s="52"/>
      <c r="D7" s="51" t="s">
        <v>22</v>
      </c>
      <c r="E7" s="52"/>
      <c r="F7" s="53"/>
      <c r="G7" s="53"/>
      <c r="H7" s="53"/>
      <c r="I7" s="54">
        <f>SUM(I8)</f>
        <v>2171.85</v>
      </c>
      <c r="K7" s="98"/>
      <c r="L7" s="98"/>
    </row>
    <row r="8" spans="1:13" ht="24.75" x14ac:dyDescent="0.2">
      <c r="A8" s="55" t="s">
        <v>23</v>
      </c>
      <c r="B8" s="56" t="s">
        <v>24</v>
      </c>
      <c r="C8" s="57">
        <v>21301</v>
      </c>
      <c r="D8" s="55" t="s">
        <v>25</v>
      </c>
      <c r="E8" s="55" t="s">
        <v>26</v>
      </c>
      <c r="F8" s="58">
        <v>7.5</v>
      </c>
      <c r="G8" s="59">
        <v>287.47000000000003</v>
      </c>
      <c r="H8" s="59">
        <v>2.11</v>
      </c>
      <c r="I8" s="58">
        <f>TRUNC(F8*(G8+H8),2)</f>
        <v>2171.85</v>
      </c>
      <c r="K8" s="60">
        <f t="shared" ref="K8:K39" si="0">TRUNC(G8*F8,2)</f>
        <v>2156.02</v>
      </c>
      <c r="L8" s="60">
        <f t="shared" ref="L8:L39" si="1">TRUNC(H8*F8,2)</f>
        <v>15.82</v>
      </c>
    </row>
    <row r="9" spans="1:13" x14ac:dyDescent="0.2">
      <c r="A9" s="51" t="s">
        <v>27</v>
      </c>
      <c r="B9" s="52"/>
      <c r="C9" s="52"/>
      <c r="D9" s="51" t="s">
        <v>28</v>
      </c>
      <c r="E9" s="52"/>
      <c r="F9" s="53"/>
      <c r="G9" s="53"/>
      <c r="H9" s="53"/>
      <c r="I9" s="61">
        <f>SUM(I10:I11)</f>
        <v>24379.96</v>
      </c>
      <c r="K9" s="60">
        <f t="shared" si="0"/>
        <v>0</v>
      </c>
      <c r="L9" s="60">
        <f t="shared" si="1"/>
        <v>0</v>
      </c>
    </row>
    <row r="10" spans="1:13" x14ac:dyDescent="0.2">
      <c r="A10" s="55" t="s">
        <v>29</v>
      </c>
      <c r="B10" s="56" t="s">
        <v>24</v>
      </c>
      <c r="C10" s="57">
        <v>250101</v>
      </c>
      <c r="D10" s="55" t="s">
        <v>30</v>
      </c>
      <c r="E10" s="55" t="s">
        <v>31</v>
      </c>
      <c r="F10" s="58">
        <v>176</v>
      </c>
      <c r="G10" s="59">
        <v>0</v>
      </c>
      <c r="H10" s="59">
        <v>66.709999999999994</v>
      </c>
      <c r="I10" s="58">
        <f t="shared" ref="I10:I70" si="2">TRUNC(F10*(G10+H10),2)</f>
        <v>11740.96</v>
      </c>
      <c r="K10" s="60">
        <f t="shared" si="0"/>
        <v>0</v>
      </c>
      <c r="L10" s="60">
        <f t="shared" si="1"/>
        <v>11740.96</v>
      </c>
    </row>
    <row r="11" spans="1:13" x14ac:dyDescent="0.2">
      <c r="A11" s="55" t="s">
        <v>32</v>
      </c>
      <c r="B11" s="56" t="s">
        <v>24</v>
      </c>
      <c r="C11" s="57">
        <v>250103</v>
      </c>
      <c r="D11" s="55" t="s">
        <v>33</v>
      </c>
      <c r="E11" s="55" t="s">
        <v>31</v>
      </c>
      <c r="F11" s="58">
        <v>660</v>
      </c>
      <c r="G11" s="59">
        <v>0</v>
      </c>
      <c r="H11" s="59">
        <v>19.149999999999999</v>
      </c>
      <c r="I11" s="58">
        <f t="shared" si="2"/>
        <v>12639</v>
      </c>
      <c r="K11" s="60">
        <f t="shared" si="0"/>
        <v>0</v>
      </c>
      <c r="L11" s="60">
        <f t="shared" si="1"/>
        <v>12639</v>
      </c>
    </row>
    <row r="12" spans="1:13" x14ac:dyDescent="0.2">
      <c r="A12" s="51" t="s">
        <v>34</v>
      </c>
      <c r="B12" s="52"/>
      <c r="C12" s="52"/>
      <c r="D12" s="51" t="s">
        <v>35</v>
      </c>
      <c r="E12" s="52"/>
      <c r="F12" s="53"/>
      <c r="G12" s="53"/>
      <c r="H12" s="53"/>
      <c r="I12" s="61">
        <f>SUM(I13:I14)</f>
        <v>2029.59</v>
      </c>
      <c r="K12" s="60">
        <f t="shared" si="0"/>
        <v>0</v>
      </c>
      <c r="L12" s="60">
        <f t="shared" si="1"/>
        <v>0</v>
      </c>
    </row>
    <row r="13" spans="1:13" x14ac:dyDescent="0.2">
      <c r="A13" s="55" t="s">
        <v>36</v>
      </c>
      <c r="B13" s="56" t="s">
        <v>24</v>
      </c>
      <c r="C13" s="57">
        <v>270804</v>
      </c>
      <c r="D13" s="55" t="s">
        <v>37</v>
      </c>
      <c r="E13" s="55" t="s">
        <v>20</v>
      </c>
      <c r="F13" s="58">
        <v>1</v>
      </c>
      <c r="G13" s="59">
        <v>1199.3599999999999</v>
      </c>
      <c r="H13" s="59">
        <v>4.2300000000000004</v>
      </c>
      <c r="I13" s="58">
        <f t="shared" si="2"/>
        <v>1203.5899999999999</v>
      </c>
      <c r="K13" s="60">
        <f t="shared" si="0"/>
        <v>1199.3599999999999</v>
      </c>
      <c r="L13" s="60">
        <f t="shared" si="1"/>
        <v>4.2300000000000004</v>
      </c>
    </row>
    <row r="14" spans="1:13" x14ac:dyDescent="0.2">
      <c r="A14" s="55" t="s">
        <v>38</v>
      </c>
      <c r="B14" s="56" t="s">
        <v>24</v>
      </c>
      <c r="C14" s="57">
        <v>270501</v>
      </c>
      <c r="D14" s="55" t="s">
        <v>39</v>
      </c>
      <c r="E14" s="55" t="s">
        <v>26</v>
      </c>
      <c r="F14" s="58">
        <v>350</v>
      </c>
      <c r="G14" s="59">
        <v>0.86</v>
      </c>
      <c r="H14" s="59">
        <v>1.5</v>
      </c>
      <c r="I14" s="58">
        <f t="shared" si="2"/>
        <v>826</v>
      </c>
      <c r="K14" s="60">
        <f t="shared" si="0"/>
        <v>301</v>
      </c>
      <c r="L14" s="60">
        <f t="shared" si="1"/>
        <v>525</v>
      </c>
    </row>
    <row r="15" spans="1:13" ht="16.5" x14ac:dyDescent="0.2">
      <c r="A15" s="46">
        <v>2</v>
      </c>
      <c r="B15" s="47"/>
      <c r="C15" s="47"/>
      <c r="D15" s="48" t="s">
        <v>7</v>
      </c>
      <c r="E15" s="48" t="s">
        <v>20</v>
      </c>
      <c r="F15" s="49"/>
      <c r="G15" s="49"/>
      <c r="H15" s="49"/>
      <c r="I15" s="62">
        <f>SUM(I16,I20,I22,I24,I27)</f>
        <v>4656.9000000000005</v>
      </c>
      <c r="K15" s="60">
        <f t="shared" si="0"/>
        <v>0</v>
      </c>
      <c r="L15" s="60">
        <f t="shared" si="1"/>
        <v>0</v>
      </c>
    </row>
    <row r="16" spans="1:13" x14ac:dyDescent="0.2">
      <c r="A16" s="51" t="s">
        <v>40</v>
      </c>
      <c r="B16" s="52"/>
      <c r="C16" s="52"/>
      <c r="D16" s="51" t="s">
        <v>22</v>
      </c>
      <c r="E16" s="52"/>
      <c r="F16" s="53"/>
      <c r="G16" s="53"/>
      <c r="H16" s="53"/>
      <c r="I16" s="61">
        <f>SUM(I17:I19)</f>
        <v>925.71</v>
      </c>
      <c r="K16" s="60">
        <f t="shared" si="0"/>
        <v>0</v>
      </c>
      <c r="L16" s="60">
        <f t="shared" si="1"/>
        <v>0</v>
      </c>
    </row>
    <row r="17" spans="1:12" ht="16.5" x14ac:dyDescent="0.2">
      <c r="A17" s="55" t="s">
        <v>41</v>
      </c>
      <c r="B17" s="56" t="s">
        <v>24</v>
      </c>
      <c r="C17" s="57">
        <v>20118</v>
      </c>
      <c r="D17" s="55" t="s">
        <v>42</v>
      </c>
      <c r="E17" s="55" t="s">
        <v>43</v>
      </c>
      <c r="F17" s="58">
        <v>4.5</v>
      </c>
      <c r="G17" s="59">
        <v>0</v>
      </c>
      <c r="H17" s="59">
        <v>29.16</v>
      </c>
      <c r="I17" s="58">
        <f t="shared" si="2"/>
        <v>131.22</v>
      </c>
      <c r="K17" s="60">
        <f t="shared" si="0"/>
        <v>0</v>
      </c>
      <c r="L17" s="60">
        <f t="shared" si="1"/>
        <v>131.22</v>
      </c>
    </row>
    <row r="18" spans="1:12" ht="16.5" x14ac:dyDescent="0.2">
      <c r="A18" s="55" t="s">
        <v>44</v>
      </c>
      <c r="B18" s="56" t="s">
        <v>24</v>
      </c>
      <c r="C18" s="57">
        <v>20121</v>
      </c>
      <c r="D18" s="55" t="s">
        <v>45</v>
      </c>
      <c r="E18" s="55" t="s">
        <v>43</v>
      </c>
      <c r="F18" s="58">
        <v>2.0099999999999998</v>
      </c>
      <c r="G18" s="59">
        <v>0</v>
      </c>
      <c r="H18" s="59">
        <v>121.28</v>
      </c>
      <c r="I18" s="58">
        <f t="shared" si="2"/>
        <v>243.77</v>
      </c>
      <c r="K18" s="60">
        <f t="shared" si="0"/>
        <v>0</v>
      </c>
      <c r="L18" s="60">
        <f t="shared" si="1"/>
        <v>243.77</v>
      </c>
    </row>
    <row r="19" spans="1:12" ht="16.5" x14ac:dyDescent="0.2">
      <c r="A19" s="55" t="s">
        <v>46</v>
      </c>
      <c r="B19" s="56" t="s">
        <v>24</v>
      </c>
      <c r="C19" s="57">
        <v>72080</v>
      </c>
      <c r="D19" s="55" t="s">
        <v>47</v>
      </c>
      <c r="E19" s="55" t="s">
        <v>31</v>
      </c>
      <c r="F19" s="58">
        <v>4</v>
      </c>
      <c r="G19" s="59">
        <v>137.68</v>
      </c>
      <c r="H19" s="59">
        <v>0</v>
      </c>
      <c r="I19" s="58">
        <f t="shared" si="2"/>
        <v>550.72</v>
      </c>
      <c r="K19" s="60">
        <f t="shared" si="0"/>
        <v>550.72</v>
      </c>
      <c r="L19" s="60">
        <f t="shared" si="1"/>
        <v>0</v>
      </c>
    </row>
    <row r="20" spans="1:12" x14ac:dyDescent="0.2">
      <c r="A20" s="51" t="s">
        <v>48</v>
      </c>
      <c r="B20" s="52"/>
      <c r="C20" s="52"/>
      <c r="D20" s="51" t="s">
        <v>49</v>
      </c>
      <c r="E20" s="52"/>
      <c r="F20" s="53"/>
      <c r="G20" s="53"/>
      <c r="H20" s="53"/>
      <c r="I20" s="61">
        <f>I21</f>
        <v>226.61</v>
      </c>
      <c r="K20" s="60">
        <f t="shared" si="0"/>
        <v>0</v>
      </c>
      <c r="L20" s="60">
        <f t="shared" si="1"/>
        <v>0</v>
      </c>
    </row>
    <row r="21" spans="1:12" ht="16.5" x14ac:dyDescent="0.2">
      <c r="A21" s="55" t="s">
        <v>50</v>
      </c>
      <c r="B21" s="56" t="s">
        <v>24</v>
      </c>
      <c r="C21" s="57">
        <v>30101</v>
      </c>
      <c r="D21" s="55" t="s">
        <v>51</v>
      </c>
      <c r="E21" s="55" t="s">
        <v>43</v>
      </c>
      <c r="F21" s="58">
        <v>6.51</v>
      </c>
      <c r="G21" s="59">
        <v>27.63</v>
      </c>
      <c r="H21" s="59">
        <v>7.18</v>
      </c>
      <c r="I21" s="58">
        <f t="shared" si="2"/>
        <v>226.61</v>
      </c>
      <c r="K21" s="60">
        <f t="shared" si="0"/>
        <v>179.87</v>
      </c>
      <c r="L21" s="60">
        <f t="shared" si="1"/>
        <v>46.74</v>
      </c>
    </row>
    <row r="22" spans="1:12" x14ac:dyDescent="0.2">
      <c r="A22" s="51" t="s">
        <v>52</v>
      </c>
      <c r="B22" s="52"/>
      <c r="C22" s="52"/>
      <c r="D22" s="51" t="s">
        <v>53</v>
      </c>
      <c r="E22" s="52"/>
      <c r="F22" s="53"/>
      <c r="G22" s="53"/>
      <c r="H22" s="53"/>
      <c r="I22" s="61">
        <f>I23</f>
        <v>1197</v>
      </c>
      <c r="K22" s="60">
        <f t="shared" si="0"/>
        <v>0</v>
      </c>
      <c r="L22" s="60">
        <f t="shared" si="1"/>
        <v>0</v>
      </c>
    </row>
    <row r="23" spans="1:12" ht="27.75" customHeight="1" x14ac:dyDescent="0.2">
      <c r="A23" s="55" t="s">
        <v>54</v>
      </c>
      <c r="B23" s="56" t="s">
        <v>24</v>
      </c>
      <c r="C23" s="57">
        <v>100160</v>
      </c>
      <c r="D23" s="55" t="s">
        <v>55</v>
      </c>
      <c r="E23" s="55" t="s">
        <v>26</v>
      </c>
      <c r="F23" s="58">
        <v>30</v>
      </c>
      <c r="G23" s="59">
        <v>18.84</v>
      </c>
      <c r="H23" s="59">
        <v>21.06</v>
      </c>
      <c r="I23" s="58">
        <f t="shared" si="2"/>
        <v>1197</v>
      </c>
      <c r="K23" s="60">
        <f t="shared" si="0"/>
        <v>565.20000000000005</v>
      </c>
      <c r="L23" s="60">
        <f t="shared" si="1"/>
        <v>631.79999999999995</v>
      </c>
    </row>
    <row r="24" spans="1:12" x14ac:dyDescent="0.2">
      <c r="A24" s="51" t="s">
        <v>56</v>
      </c>
      <c r="B24" s="52"/>
      <c r="C24" s="52"/>
      <c r="D24" s="51" t="s">
        <v>57</v>
      </c>
      <c r="E24" s="52"/>
      <c r="F24" s="53"/>
      <c r="G24" s="53"/>
      <c r="H24" s="53"/>
      <c r="I24" s="61">
        <f>SUM(I25:I26)</f>
        <v>998.4</v>
      </c>
      <c r="K24" s="60">
        <f t="shared" si="0"/>
        <v>0</v>
      </c>
      <c r="L24" s="60">
        <f t="shared" si="1"/>
        <v>0</v>
      </c>
    </row>
    <row r="25" spans="1:12" x14ac:dyDescent="0.2">
      <c r="A25" s="55" t="s">
        <v>58</v>
      </c>
      <c r="B25" s="56" t="s">
        <v>24</v>
      </c>
      <c r="C25" s="57">
        <v>210102</v>
      </c>
      <c r="D25" s="55" t="s">
        <v>59</v>
      </c>
      <c r="E25" s="55" t="s">
        <v>26</v>
      </c>
      <c r="F25" s="58">
        <v>60</v>
      </c>
      <c r="G25" s="59">
        <v>2.35</v>
      </c>
      <c r="H25" s="59">
        <v>0.94</v>
      </c>
      <c r="I25" s="58">
        <f t="shared" si="2"/>
        <v>197.4</v>
      </c>
      <c r="K25" s="60">
        <f t="shared" si="0"/>
        <v>141</v>
      </c>
      <c r="L25" s="60">
        <f t="shared" si="1"/>
        <v>56.4</v>
      </c>
    </row>
    <row r="26" spans="1:12" x14ac:dyDescent="0.2">
      <c r="A26" s="55" t="s">
        <v>60</v>
      </c>
      <c r="B26" s="56" t="s">
        <v>24</v>
      </c>
      <c r="C26" s="57">
        <v>200403</v>
      </c>
      <c r="D26" s="55" t="s">
        <v>61</v>
      </c>
      <c r="E26" s="55" t="s">
        <v>26</v>
      </c>
      <c r="F26" s="58">
        <v>60</v>
      </c>
      <c r="G26" s="59">
        <v>1.94</v>
      </c>
      <c r="H26" s="59">
        <v>11.41</v>
      </c>
      <c r="I26" s="58">
        <f t="shared" si="2"/>
        <v>801</v>
      </c>
      <c r="K26" s="60">
        <f t="shared" si="0"/>
        <v>116.4</v>
      </c>
      <c r="L26" s="60">
        <f t="shared" si="1"/>
        <v>684.6</v>
      </c>
    </row>
    <row r="27" spans="1:12" x14ac:dyDescent="0.2">
      <c r="A27" s="51" t="s">
        <v>62</v>
      </c>
      <c r="B27" s="52"/>
      <c r="C27" s="52"/>
      <c r="D27" s="51" t="s">
        <v>63</v>
      </c>
      <c r="E27" s="52"/>
      <c r="F27" s="53"/>
      <c r="G27" s="53"/>
      <c r="H27" s="53"/>
      <c r="I27" s="61">
        <f>SUM(I28:I29)</f>
        <v>1309.18</v>
      </c>
      <c r="K27" s="60">
        <f t="shared" si="0"/>
        <v>0</v>
      </c>
      <c r="L27" s="60">
        <f t="shared" si="1"/>
        <v>0</v>
      </c>
    </row>
    <row r="28" spans="1:12" x14ac:dyDescent="0.2">
      <c r="A28" s="55" t="s">
        <v>64</v>
      </c>
      <c r="B28" s="56" t="s">
        <v>24</v>
      </c>
      <c r="C28" s="57">
        <v>261000</v>
      </c>
      <c r="D28" s="55" t="s">
        <v>65</v>
      </c>
      <c r="E28" s="55" t="s">
        <v>26</v>
      </c>
      <c r="F28" s="58">
        <v>60</v>
      </c>
      <c r="G28" s="59">
        <v>3.98</v>
      </c>
      <c r="H28" s="59">
        <v>5.93</v>
      </c>
      <c r="I28" s="58">
        <f t="shared" si="2"/>
        <v>594.6</v>
      </c>
      <c r="K28" s="60">
        <f t="shared" si="0"/>
        <v>238.8</v>
      </c>
      <c r="L28" s="60">
        <f t="shared" si="1"/>
        <v>355.8</v>
      </c>
    </row>
    <row r="29" spans="1:12" x14ac:dyDescent="0.2">
      <c r="A29" s="55" t="s">
        <v>66</v>
      </c>
      <c r="B29" s="56" t="s">
        <v>24</v>
      </c>
      <c r="C29" s="57">
        <v>261602</v>
      </c>
      <c r="D29" s="55" t="s">
        <v>67</v>
      </c>
      <c r="E29" s="55" t="s">
        <v>26</v>
      </c>
      <c r="F29" s="58">
        <v>38.46</v>
      </c>
      <c r="G29" s="59">
        <v>7.69</v>
      </c>
      <c r="H29" s="59">
        <v>10.89</v>
      </c>
      <c r="I29" s="58">
        <f t="shared" si="2"/>
        <v>714.58</v>
      </c>
      <c r="K29" s="60">
        <f t="shared" si="0"/>
        <v>295.75</v>
      </c>
      <c r="L29" s="60">
        <f t="shared" si="1"/>
        <v>418.82</v>
      </c>
    </row>
    <row r="30" spans="1:12" x14ac:dyDescent="0.2">
      <c r="A30" s="46">
        <v>3</v>
      </c>
      <c r="B30" s="47"/>
      <c r="C30" s="47"/>
      <c r="D30" s="48" t="s">
        <v>8</v>
      </c>
      <c r="E30" s="48" t="s">
        <v>20</v>
      </c>
      <c r="F30" s="49"/>
      <c r="G30" s="49"/>
      <c r="H30" s="49"/>
      <c r="I30" s="62">
        <f>SUM(I31,I33,I35,I43,I66,I71,I109,I111,I113,I117,I120)</f>
        <v>367170.2</v>
      </c>
      <c r="K30" s="60">
        <f t="shared" si="0"/>
        <v>0</v>
      </c>
      <c r="L30" s="60">
        <f t="shared" si="1"/>
        <v>0</v>
      </c>
    </row>
    <row r="31" spans="1:12" x14ac:dyDescent="0.2">
      <c r="A31" s="51" t="s">
        <v>68</v>
      </c>
      <c r="B31" s="52"/>
      <c r="C31" s="52"/>
      <c r="D31" s="51" t="s">
        <v>22</v>
      </c>
      <c r="E31" s="52"/>
      <c r="F31" s="53"/>
      <c r="G31" s="53"/>
      <c r="H31" s="53"/>
      <c r="I31" s="61">
        <f>I32</f>
        <v>3322.7</v>
      </c>
      <c r="K31" s="60">
        <f t="shared" si="0"/>
        <v>0</v>
      </c>
      <c r="L31" s="60">
        <f t="shared" si="1"/>
        <v>0</v>
      </c>
    </row>
    <row r="32" spans="1:12" ht="24.75" x14ac:dyDescent="0.2">
      <c r="A32" s="55" t="s">
        <v>69</v>
      </c>
      <c r="B32" s="56" t="s">
        <v>24</v>
      </c>
      <c r="C32" s="57">
        <v>20701</v>
      </c>
      <c r="D32" s="55" t="s">
        <v>70</v>
      </c>
      <c r="E32" s="55" t="s">
        <v>26</v>
      </c>
      <c r="F32" s="58">
        <v>745</v>
      </c>
      <c r="G32" s="59">
        <v>3.25</v>
      </c>
      <c r="H32" s="59">
        <v>1.21</v>
      </c>
      <c r="I32" s="58">
        <f t="shared" si="2"/>
        <v>3322.7</v>
      </c>
      <c r="K32" s="60">
        <f t="shared" si="0"/>
        <v>2421.25</v>
      </c>
      <c r="L32" s="60">
        <f t="shared" si="1"/>
        <v>901.45</v>
      </c>
    </row>
    <row r="33" spans="1:12" x14ac:dyDescent="0.2">
      <c r="A33" s="51" t="s">
        <v>71</v>
      </c>
      <c r="B33" s="52"/>
      <c r="C33" s="52"/>
      <c r="D33" s="51" t="s">
        <v>49</v>
      </c>
      <c r="E33" s="52"/>
      <c r="F33" s="53"/>
      <c r="G33" s="53"/>
      <c r="H33" s="53"/>
      <c r="I33" s="61">
        <f>I34</f>
        <v>417.72</v>
      </c>
      <c r="K33" s="60">
        <f t="shared" si="0"/>
        <v>0</v>
      </c>
      <c r="L33" s="60">
        <f t="shared" si="1"/>
        <v>0</v>
      </c>
    </row>
    <row r="34" spans="1:12" ht="16.5" x14ac:dyDescent="0.2">
      <c r="A34" s="55" t="s">
        <v>72</v>
      </c>
      <c r="B34" s="56" t="s">
        <v>24</v>
      </c>
      <c r="C34" s="57">
        <v>30101</v>
      </c>
      <c r="D34" s="55" t="s">
        <v>51</v>
      </c>
      <c r="E34" s="55" t="s">
        <v>43</v>
      </c>
      <c r="F34" s="58">
        <v>12</v>
      </c>
      <c r="G34" s="59">
        <v>27.63</v>
      </c>
      <c r="H34" s="59">
        <v>7.18</v>
      </c>
      <c r="I34" s="58">
        <f t="shared" si="2"/>
        <v>417.72</v>
      </c>
      <c r="K34" s="60">
        <f t="shared" si="0"/>
        <v>331.56</v>
      </c>
      <c r="L34" s="60">
        <f t="shared" si="1"/>
        <v>86.16</v>
      </c>
    </row>
    <row r="35" spans="1:12" x14ac:dyDescent="0.2">
      <c r="A35" s="51" t="s">
        <v>73</v>
      </c>
      <c r="B35" s="52"/>
      <c r="C35" s="52"/>
      <c r="D35" s="51" t="s">
        <v>74</v>
      </c>
      <c r="E35" s="52"/>
      <c r="F35" s="53"/>
      <c r="G35" s="53"/>
      <c r="H35" s="53"/>
      <c r="I35" s="61">
        <f>SUM(I36,I40)</f>
        <v>3558.0699999999997</v>
      </c>
      <c r="K35" s="60">
        <f t="shared" si="0"/>
        <v>0</v>
      </c>
      <c r="L35" s="60">
        <f t="shared" si="1"/>
        <v>0</v>
      </c>
    </row>
    <row r="36" spans="1:12" ht="16.5" x14ac:dyDescent="0.2">
      <c r="A36" s="63" t="s">
        <v>75</v>
      </c>
      <c r="B36" s="64"/>
      <c r="C36" s="64"/>
      <c r="D36" s="63" t="s">
        <v>76</v>
      </c>
      <c r="E36" s="64"/>
      <c r="F36" s="65"/>
      <c r="G36" s="65"/>
      <c r="H36" s="65"/>
      <c r="I36" s="66">
        <f>SUM(I37:I39)</f>
        <v>3243.1</v>
      </c>
      <c r="K36" s="60">
        <f t="shared" si="0"/>
        <v>0</v>
      </c>
      <c r="L36" s="60">
        <f t="shared" si="1"/>
        <v>0</v>
      </c>
    </row>
    <row r="37" spans="1:12" x14ac:dyDescent="0.2">
      <c r="A37" s="55" t="s">
        <v>77</v>
      </c>
      <c r="B37" s="56" t="s">
        <v>24</v>
      </c>
      <c r="C37" s="57">
        <v>50901</v>
      </c>
      <c r="D37" s="55" t="s">
        <v>78</v>
      </c>
      <c r="E37" s="55" t="s">
        <v>43</v>
      </c>
      <c r="F37" s="58">
        <v>86.61</v>
      </c>
      <c r="G37" s="59">
        <v>0</v>
      </c>
      <c r="H37" s="59">
        <v>32.4</v>
      </c>
      <c r="I37" s="58">
        <f t="shared" si="2"/>
        <v>2806.16</v>
      </c>
      <c r="K37" s="60">
        <f t="shared" si="0"/>
        <v>0</v>
      </c>
      <c r="L37" s="60">
        <f t="shared" si="1"/>
        <v>2806.16</v>
      </c>
    </row>
    <row r="38" spans="1:12" x14ac:dyDescent="0.2">
      <c r="A38" s="55" t="s">
        <v>79</v>
      </c>
      <c r="B38" s="56" t="s">
        <v>24</v>
      </c>
      <c r="C38" s="57">
        <v>50902</v>
      </c>
      <c r="D38" s="55" t="s">
        <v>80</v>
      </c>
      <c r="E38" s="55" t="s">
        <v>26</v>
      </c>
      <c r="F38" s="58">
        <v>31.68</v>
      </c>
      <c r="G38" s="59">
        <v>0</v>
      </c>
      <c r="H38" s="59">
        <v>3.98</v>
      </c>
      <c r="I38" s="58">
        <f t="shared" si="2"/>
        <v>126.08</v>
      </c>
      <c r="K38" s="60">
        <f t="shared" si="0"/>
        <v>0</v>
      </c>
      <c r="L38" s="60">
        <f t="shared" si="1"/>
        <v>126.08</v>
      </c>
    </row>
    <row r="39" spans="1:12" x14ac:dyDescent="0.2">
      <c r="A39" s="55" t="s">
        <v>81</v>
      </c>
      <c r="B39" s="56" t="s">
        <v>24</v>
      </c>
      <c r="C39" s="57">
        <v>40902</v>
      </c>
      <c r="D39" s="55" t="s">
        <v>82</v>
      </c>
      <c r="E39" s="55" t="s">
        <v>43</v>
      </c>
      <c r="F39" s="58">
        <v>18.34</v>
      </c>
      <c r="G39" s="59">
        <v>0</v>
      </c>
      <c r="H39" s="59">
        <v>16.95</v>
      </c>
      <c r="I39" s="58">
        <f t="shared" si="2"/>
        <v>310.86</v>
      </c>
      <c r="K39" s="60">
        <f t="shared" si="0"/>
        <v>0</v>
      </c>
      <c r="L39" s="60">
        <f t="shared" si="1"/>
        <v>310.86</v>
      </c>
    </row>
    <row r="40" spans="1:12" ht="16.5" x14ac:dyDescent="0.2">
      <c r="A40" s="63" t="s">
        <v>83</v>
      </c>
      <c r="B40" s="64"/>
      <c r="C40" s="64"/>
      <c r="D40" s="63" t="s">
        <v>84</v>
      </c>
      <c r="E40" s="64"/>
      <c r="F40" s="65"/>
      <c r="G40" s="65"/>
      <c r="H40" s="65"/>
      <c r="I40" s="66">
        <f>SUM(I41:I42)</f>
        <v>314.97000000000003</v>
      </c>
      <c r="K40" s="60">
        <f t="shared" ref="K40:K71" si="3">TRUNC(G40*F40,2)</f>
        <v>0</v>
      </c>
      <c r="L40" s="60">
        <f t="shared" ref="L40:L71" si="4">TRUNC(H40*F40,2)</f>
        <v>0</v>
      </c>
    </row>
    <row r="41" spans="1:12" x14ac:dyDescent="0.2">
      <c r="A41" s="55" t="s">
        <v>85</v>
      </c>
      <c r="B41" s="56" t="s">
        <v>24</v>
      </c>
      <c r="C41" s="57">
        <v>40101</v>
      </c>
      <c r="D41" s="55" t="s">
        <v>86</v>
      </c>
      <c r="E41" s="55" t="s">
        <v>43</v>
      </c>
      <c r="F41" s="58">
        <v>9</v>
      </c>
      <c r="G41" s="59">
        <v>0</v>
      </c>
      <c r="H41" s="59">
        <v>25.58</v>
      </c>
      <c r="I41" s="58">
        <f t="shared" si="2"/>
        <v>230.22</v>
      </c>
      <c r="K41" s="60">
        <f t="shared" si="3"/>
        <v>0</v>
      </c>
      <c r="L41" s="60">
        <f t="shared" si="4"/>
        <v>230.22</v>
      </c>
    </row>
    <row r="42" spans="1:12" x14ac:dyDescent="0.2">
      <c r="A42" s="55" t="s">
        <v>87</v>
      </c>
      <c r="B42" s="56" t="s">
        <v>24</v>
      </c>
      <c r="C42" s="57">
        <v>40902</v>
      </c>
      <c r="D42" s="55" t="s">
        <v>82</v>
      </c>
      <c r="E42" s="55" t="s">
        <v>43</v>
      </c>
      <c r="F42" s="58">
        <v>5</v>
      </c>
      <c r="G42" s="59">
        <v>0</v>
      </c>
      <c r="H42" s="59">
        <v>16.95</v>
      </c>
      <c r="I42" s="58">
        <f t="shared" si="2"/>
        <v>84.75</v>
      </c>
      <c r="K42" s="60">
        <f t="shared" si="3"/>
        <v>0</v>
      </c>
      <c r="L42" s="60">
        <f t="shared" si="4"/>
        <v>84.75</v>
      </c>
    </row>
    <row r="43" spans="1:12" x14ac:dyDescent="0.2">
      <c r="A43" s="51" t="s">
        <v>88</v>
      </c>
      <c r="B43" s="52"/>
      <c r="C43" s="52"/>
      <c r="D43" s="51" t="s">
        <v>89</v>
      </c>
      <c r="E43" s="52"/>
      <c r="F43" s="53"/>
      <c r="G43" s="53"/>
      <c r="H43" s="53"/>
      <c r="I43" s="61">
        <f>SUM(I44,I55,I64)</f>
        <v>30049.229999999996</v>
      </c>
      <c r="K43" s="60">
        <f t="shared" si="3"/>
        <v>0</v>
      </c>
      <c r="L43" s="60">
        <f t="shared" si="4"/>
        <v>0</v>
      </c>
    </row>
    <row r="44" spans="1:12" x14ac:dyDescent="0.2">
      <c r="A44" s="63" t="s">
        <v>90</v>
      </c>
      <c r="B44" s="64"/>
      <c r="C44" s="64"/>
      <c r="D44" s="63" t="s">
        <v>91</v>
      </c>
      <c r="E44" s="64"/>
      <c r="F44" s="65"/>
      <c r="G44" s="65"/>
      <c r="H44" s="65"/>
      <c r="I44" s="66">
        <f>SUM(I45:I54)</f>
        <v>15882.199999999999</v>
      </c>
      <c r="K44" s="60">
        <f t="shared" si="3"/>
        <v>0</v>
      </c>
      <c r="L44" s="60">
        <f t="shared" si="4"/>
        <v>0</v>
      </c>
    </row>
    <row r="45" spans="1:12" x14ac:dyDescent="0.2">
      <c r="A45" s="55" t="s">
        <v>92</v>
      </c>
      <c r="B45" s="56" t="s">
        <v>24</v>
      </c>
      <c r="C45" s="57">
        <v>50302</v>
      </c>
      <c r="D45" s="55" t="s">
        <v>93</v>
      </c>
      <c r="E45" s="55" t="s">
        <v>94</v>
      </c>
      <c r="F45" s="58">
        <v>80</v>
      </c>
      <c r="G45" s="59">
        <v>23.21</v>
      </c>
      <c r="H45" s="59">
        <v>28.08</v>
      </c>
      <c r="I45" s="58">
        <f t="shared" si="2"/>
        <v>4103.2</v>
      </c>
      <c r="K45" s="60">
        <f t="shared" si="3"/>
        <v>1856.8</v>
      </c>
      <c r="L45" s="60">
        <f t="shared" si="4"/>
        <v>2246.4</v>
      </c>
    </row>
    <row r="46" spans="1:12" x14ac:dyDescent="0.2">
      <c r="A46" s="55" t="s">
        <v>95</v>
      </c>
      <c r="B46" s="56" t="s">
        <v>24</v>
      </c>
      <c r="C46" s="57">
        <v>50901</v>
      </c>
      <c r="D46" s="55" t="s">
        <v>78</v>
      </c>
      <c r="E46" s="55" t="s">
        <v>43</v>
      </c>
      <c r="F46" s="58">
        <v>11.78</v>
      </c>
      <c r="G46" s="59">
        <v>0</v>
      </c>
      <c r="H46" s="59">
        <v>32.4</v>
      </c>
      <c r="I46" s="58">
        <f t="shared" si="2"/>
        <v>381.67</v>
      </c>
      <c r="K46" s="60">
        <f t="shared" si="3"/>
        <v>0</v>
      </c>
      <c r="L46" s="60">
        <f t="shared" si="4"/>
        <v>381.67</v>
      </c>
    </row>
    <row r="47" spans="1:12" x14ac:dyDescent="0.2">
      <c r="A47" s="55" t="s">
        <v>96</v>
      </c>
      <c r="B47" s="56" t="s">
        <v>24</v>
      </c>
      <c r="C47" s="57">
        <v>50902</v>
      </c>
      <c r="D47" s="55" t="s">
        <v>80</v>
      </c>
      <c r="E47" s="55" t="s">
        <v>26</v>
      </c>
      <c r="F47" s="58">
        <v>12.8</v>
      </c>
      <c r="G47" s="59">
        <v>0</v>
      </c>
      <c r="H47" s="59">
        <v>3.98</v>
      </c>
      <c r="I47" s="58">
        <f t="shared" si="2"/>
        <v>50.94</v>
      </c>
      <c r="K47" s="60">
        <f t="shared" si="3"/>
        <v>0</v>
      </c>
      <c r="L47" s="60">
        <f t="shared" si="4"/>
        <v>50.94</v>
      </c>
    </row>
    <row r="48" spans="1:12" ht="16.5" x14ac:dyDescent="0.2">
      <c r="A48" s="55" t="s">
        <v>97</v>
      </c>
      <c r="B48" s="56" t="s">
        <v>24</v>
      </c>
      <c r="C48" s="57">
        <v>51030</v>
      </c>
      <c r="D48" s="55" t="s">
        <v>98</v>
      </c>
      <c r="E48" s="55" t="s">
        <v>43</v>
      </c>
      <c r="F48" s="58">
        <v>11.78</v>
      </c>
      <c r="G48" s="59">
        <v>318.68</v>
      </c>
      <c r="H48" s="59">
        <v>59.14</v>
      </c>
      <c r="I48" s="58">
        <f t="shared" si="2"/>
        <v>4450.71</v>
      </c>
      <c r="K48" s="60">
        <f t="shared" si="3"/>
        <v>3754.05</v>
      </c>
      <c r="L48" s="60">
        <f t="shared" si="4"/>
        <v>696.66</v>
      </c>
    </row>
    <row r="49" spans="1:12" ht="16.5" x14ac:dyDescent="0.2">
      <c r="A49" s="55" t="s">
        <v>99</v>
      </c>
      <c r="B49" s="56" t="s">
        <v>24</v>
      </c>
      <c r="C49" s="57">
        <v>51055</v>
      </c>
      <c r="D49" s="55" t="s">
        <v>100</v>
      </c>
      <c r="E49" s="55" t="s">
        <v>43</v>
      </c>
      <c r="F49" s="58">
        <v>12.42</v>
      </c>
      <c r="G49" s="59">
        <v>0</v>
      </c>
      <c r="H49" s="59">
        <v>36.229999999999997</v>
      </c>
      <c r="I49" s="58">
        <f t="shared" si="2"/>
        <v>449.97</v>
      </c>
      <c r="K49" s="60">
        <f t="shared" si="3"/>
        <v>0</v>
      </c>
      <c r="L49" s="60">
        <f t="shared" si="4"/>
        <v>449.97</v>
      </c>
    </row>
    <row r="50" spans="1:12" ht="24.75" x14ac:dyDescent="0.2">
      <c r="A50" s="55" t="s">
        <v>101</v>
      </c>
      <c r="B50" s="56" t="s">
        <v>102</v>
      </c>
      <c r="C50" s="57">
        <v>94974</v>
      </c>
      <c r="D50" s="55" t="s">
        <v>103</v>
      </c>
      <c r="E50" s="55" t="s">
        <v>43</v>
      </c>
      <c r="F50" s="58">
        <v>0.64</v>
      </c>
      <c r="G50" s="59">
        <v>290.37</v>
      </c>
      <c r="H50" s="59">
        <v>62.61</v>
      </c>
      <c r="I50" s="58">
        <f t="shared" si="2"/>
        <v>225.9</v>
      </c>
      <c r="K50" s="60">
        <f t="shared" si="3"/>
        <v>185.83</v>
      </c>
      <c r="L50" s="60">
        <f t="shared" si="4"/>
        <v>40.07</v>
      </c>
    </row>
    <row r="51" spans="1:12" x14ac:dyDescent="0.2">
      <c r="A51" s="55" t="s">
        <v>104</v>
      </c>
      <c r="B51" s="56" t="s">
        <v>24</v>
      </c>
      <c r="C51" s="57">
        <v>52004</v>
      </c>
      <c r="D51" s="55" t="s">
        <v>105</v>
      </c>
      <c r="E51" s="55" t="s">
        <v>106</v>
      </c>
      <c r="F51" s="58">
        <v>146</v>
      </c>
      <c r="G51" s="59">
        <v>7.39</v>
      </c>
      <c r="H51" s="59">
        <v>2.15</v>
      </c>
      <c r="I51" s="58">
        <f t="shared" si="2"/>
        <v>1392.84</v>
      </c>
      <c r="K51" s="60">
        <f t="shared" si="3"/>
        <v>1078.94</v>
      </c>
      <c r="L51" s="60">
        <f t="shared" si="4"/>
        <v>313.89999999999998</v>
      </c>
    </row>
    <row r="52" spans="1:12" x14ac:dyDescent="0.2">
      <c r="A52" s="55" t="s">
        <v>107</v>
      </c>
      <c r="B52" s="56" t="s">
        <v>24</v>
      </c>
      <c r="C52" s="57">
        <v>52005</v>
      </c>
      <c r="D52" s="55" t="s">
        <v>108</v>
      </c>
      <c r="E52" s="55" t="s">
        <v>106</v>
      </c>
      <c r="F52" s="58">
        <v>222</v>
      </c>
      <c r="G52" s="67">
        <v>7.12</v>
      </c>
      <c r="H52" s="67">
        <v>2.15</v>
      </c>
      <c r="I52" s="58">
        <f t="shared" si="2"/>
        <v>2057.94</v>
      </c>
      <c r="K52" s="60">
        <f t="shared" si="3"/>
        <v>1580.64</v>
      </c>
      <c r="L52" s="60">
        <f t="shared" si="4"/>
        <v>477.3</v>
      </c>
    </row>
    <row r="53" spans="1:12" x14ac:dyDescent="0.2">
      <c r="A53" s="55" t="s">
        <v>109</v>
      </c>
      <c r="B53" s="56" t="s">
        <v>24</v>
      </c>
      <c r="C53" s="57">
        <v>52008</v>
      </c>
      <c r="D53" s="55" t="s">
        <v>110</v>
      </c>
      <c r="E53" s="55" t="s">
        <v>106</v>
      </c>
      <c r="F53" s="58">
        <v>109</v>
      </c>
      <c r="G53" s="68">
        <v>6.88</v>
      </c>
      <c r="H53" s="68">
        <v>2.69</v>
      </c>
      <c r="I53" s="58">
        <f t="shared" si="2"/>
        <v>1043.1300000000001</v>
      </c>
      <c r="K53" s="60">
        <f t="shared" si="3"/>
        <v>749.92</v>
      </c>
      <c r="L53" s="60">
        <f t="shared" si="4"/>
        <v>293.20999999999998</v>
      </c>
    </row>
    <row r="54" spans="1:12" x14ac:dyDescent="0.2">
      <c r="A54" s="55" t="s">
        <v>111</v>
      </c>
      <c r="B54" s="56" t="s">
        <v>24</v>
      </c>
      <c r="C54" s="57">
        <v>52014</v>
      </c>
      <c r="D54" s="55" t="s">
        <v>112</v>
      </c>
      <c r="E54" s="55" t="s">
        <v>106</v>
      </c>
      <c r="F54" s="58">
        <v>165</v>
      </c>
      <c r="G54" s="59">
        <v>8.58</v>
      </c>
      <c r="H54" s="59">
        <v>1.88</v>
      </c>
      <c r="I54" s="58">
        <f t="shared" si="2"/>
        <v>1725.9</v>
      </c>
      <c r="K54" s="60">
        <f t="shared" si="3"/>
        <v>1415.7</v>
      </c>
      <c r="L54" s="60">
        <f t="shared" si="4"/>
        <v>310.2</v>
      </c>
    </row>
    <row r="55" spans="1:12" x14ac:dyDescent="0.2">
      <c r="A55" s="63" t="s">
        <v>113</v>
      </c>
      <c r="B55" s="64"/>
      <c r="C55" s="64"/>
      <c r="D55" s="63" t="s">
        <v>114</v>
      </c>
      <c r="E55" s="64"/>
      <c r="F55" s="65"/>
      <c r="G55" s="65"/>
      <c r="H55" s="65"/>
      <c r="I55" s="66">
        <f>SUM(I56:I63)</f>
        <v>12341.71</v>
      </c>
      <c r="K55" s="60">
        <f t="shared" si="3"/>
        <v>0</v>
      </c>
      <c r="L55" s="60">
        <f t="shared" si="4"/>
        <v>0</v>
      </c>
    </row>
    <row r="56" spans="1:12" x14ac:dyDescent="0.2">
      <c r="A56" s="55" t="s">
        <v>115</v>
      </c>
      <c r="B56" s="56" t="s">
        <v>24</v>
      </c>
      <c r="C56" s="57">
        <v>40101</v>
      </c>
      <c r="D56" s="55" t="s">
        <v>86</v>
      </c>
      <c r="E56" s="55" t="s">
        <v>43</v>
      </c>
      <c r="F56" s="58">
        <v>17.8</v>
      </c>
      <c r="G56" s="59">
        <v>0</v>
      </c>
      <c r="H56" s="59">
        <v>25.58</v>
      </c>
      <c r="I56" s="58">
        <f t="shared" si="2"/>
        <v>455.32</v>
      </c>
      <c r="K56" s="60">
        <f t="shared" si="3"/>
        <v>0</v>
      </c>
      <c r="L56" s="60">
        <f t="shared" si="4"/>
        <v>455.32</v>
      </c>
    </row>
    <row r="57" spans="1:12" x14ac:dyDescent="0.2">
      <c r="A57" s="55" t="s">
        <v>116</v>
      </c>
      <c r="B57" s="56" t="s">
        <v>24</v>
      </c>
      <c r="C57" s="57">
        <v>40902</v>
      </c>
      <c r="D57" s="55" t="s">
        <v>82</v>
      </c>
      <c r="E57" s="55" t="s">
        <v>43</v>
      </c>
      <c r="F57" s="58">
        <v>8.9</v>
      </c>
      <c r="G57" s="59">
        <v>0</v>
      </c>
      <c r="H57" s="59">
        <v>16.95</v>
      </c>
      <c r="I57" s="58">
        <f t="shared" si="2"/>
        <v>150.85</v>
      </c>
      <c r="K57" s="60">
        <f t="shared" si="3"/>
        <v>0</v>
      </c>
      <c r="L57" s="60">
        <f t="shared" si="4"/>
        <v>150.85</v>
      </c>
    </row>
    <row r="58" spans="1:12" x14ac:dyDescent="0.2">
      <c r="A58" s="55" t="s">
        <v>117</v>
      </c>
      <c r="B58" s="56" t="s">
        <v>24</v>
      </c>
      <c r="C58" s="57">
        <v>60191</v>
      </c>
      <c r="D58" s="55" t="s">
        <v>118</v>
      </c>
      <c r="E58" s="55" t="s">
        <v>26</v>
      </c>
      <c r="F58" s="58">
        <v>111.2</v>
      </c>
      <c r="G58" s="59">
        <v>21.28</v>
      </c>
      <c r="H58" s="59">
        <v>8.18</v>
      </c>
      <c r="I58" s="58">
        <f t="shared" si="2"/>
        <v>3275.95</v>
      </c>
      <c r="K58" s="60">
        <f t="shared" si="3"/>
        <v>2366.33</v>
      </c>
      <c r="L58" s="60">
        <f t="shared" si="4"/>
        <v>909.61</v>
      </c>
    </row>
    <row r="59" spans="1:12" ht="16.5" x14ac:dyDescent="0.2">
      <c r="A59" s="55" t="s">
        <v>119</v>
      </c>
      <c r="B59" s="56" t="s">
        <v>24</v>
      </c>
      <c r="C59" s="57">
        <v>51030</v>
      </c>
      <c r="D59" s="55" t="s">
        <v>98</v>
      </c>
      <c r="E59" s="55" t="s">
        <v>43</v>
      </c>
      <c r="F59" s="58">
        <v>8.9</v>
      </c>
      <c r="G59" s="59">
        <v>318.68</v>
      </c>
      <c r="H59" s="59">
        <v>59.14</v>
      </c>
      <c r="I59" s="58">
        <f t="shared" si="2"/>
        <v>3362.59</v>
      </c>
      <c r="K59" s="60">
        <f t="shared" si="3"/>
        <v>2836.25</v>
      </c>
      <c r="L59" s="60">
        <f t="shared" si="4"/>
        <v>526.34</v>
      </c>
    </row>
    <row r="60" spans="1:12" ht="16.5" x14ac:dyDescent="0.2">
      <c r="A60" s="55" t="s">
        <v>120</v>
      </c>
      <c r="B60" s="56" t="s">
        <v>24</v>
      </c>
      <c r="C60" s="57">
        <v>51055</v>
      </c>
      <c r="D60" s="55" t="s">
        <v>100</v>
      </c>
      <c r="E60" s="55" t="s">
        <v>43</v>
      </c>
      <c r="F60" s="58">
        <v>8.9</v>
      </c>
      <c r="G60" s="59">
        <v>0</v>
      </c>
      <c r="H60" s="59">
        <v>36.229999999999997</v>
      </c>
      <c r="I60" s="58">
        <f t="shared" si="2"/>
        <v>322.44</v>
      </c>
      <c r="K60" s="60">
        <f t="shared" si="3"/>
        <v>0</v>
      </c>
      <c r="L60" s="60">
        <f t="shared" si="4"/>
        <v>322.44</v>
      </c>
    </row>
    <row r="61" spans="1:12" x14ac:dyDescent="0.2">
      <c r="A61" s="55" t="s">
        <v>121</v>
      </c>
      <c r="B61" s="56" t="s">
        <v>24</v>
      </c>
      <c r="C61" s="57">
        <v>52004</v>
      </c>
      <c r="D61" s="55" t="s">
        <v>105</v>
      </c>
      <c r="E61" s="55" t="s">
        <v>106</v>
      </c>
      <c r="F61" s="58">
        <v>149</v>
      </c>
      <c r="G61" s="59">
        <v>7.39</v>
      </c>
      <c r="H61" s="59">
        <v>2.15</v>
      </c>
      <c r="I61" s="58">
        <f t="shared" si="2"/>
        <v>1421.46</v>
      </c>
      <c r="K61" s="60">
        <f t="shared" si="3"/>
        <v>1101.1099999999999</v>
      </c>
      <c r="L61" s="60">
        <f t="shared" si="4"/>
        <v>320.35000000000002</v>
      </c>
    </row>
    <row r="62" spans="1:12" x14ac:dyDescent="0.2">
      <c r="A62" s="55" t="s">
        <v>122</v>
      </c>
      <c r="B62" s="56" t="s">
        <v>24</v>
      </c>
      <c r="C62" s="57">
        <v>52005</v>
      </c>
      <c r="D62" s="55" t="s">
        <v>108</v>
      </c>
      <c r="E62" s="55" t="s">
        <v>106</v>
      </c>
      <c r="F62" s="58">
        <v>206</v>
      </c>
      <c r="G62" s="59">
        <v>7.12</v>
      </c>
      <c r="H62" s="59">
        <v>2.15</v>
      </c>
      <c r="I62" s="58">
        <f t="shared" si="2"/>
        <v>1909.62</v>
      </c>
      <c r="K62" s="60">
        <f t="shared" si="3"/>
        <v>1466.72</v>
      </c>
      <c r="L62" s="60">
        <f t="shared" si="4"/>
        <v>442.9</v>
      </c>
    </row>
    <row r="63" spans="1:12" x14ac:dyDescent="0.2">
      <c r="A63" s="55" t="s">
        <v>123</v>
      </c>
      <c r="B63" s="56" t="s">
        <v>24</v>
      </c>
      <c r="C63" s="57">
        <v>52014</v>
      </c>
      <c r="D63" s="55" t="s">
        <v>112</v>
      </c>
      <c r="E63" s="55" t="s">
        <v>106</v>
      </c>
      <c r="F63" s="58">
        <v>138</v>
      </c>
      <c r="G63" s="59">
        <v>8.58</v>
      </c>
      <c r="H63" s="59">
        <v>1.88</v>
      </c>
      <c r="I63" s="58">
        <f t="shared" si="2"/>
        <v>1443.48</v>
      </c>
      <c r="K63" s="60">
        <f t="shared" si="3"/>
        <v>1184.04</v>
      </c>
      <c r="L63" s="60">
        <f t="shared" si="4"/>
        <v>259.44</v>
      </c>
    </row>
    <row r="64" spans="1:12" x14ac:dyDescent="0.2">
      <c r="A64" s="63" t="s">
        <v>124</v>
      </c>
      <c r="B64" s="64"/>
      <c r="C64" s="64"/>
      <c r="D64" s="63" t="s">
        <v>125</v>
      </c>
      <c r="E64" s="64"/>
      <c r="F64" s="65"/>
      <c r="G64" s="65"/>
      <c r="H64" s="65"/>
      <c r="I64" s="66">
        <f>I65</f>
        <v>1825.32</v>
      </c>
      <c r="K64" s="60">
        <f t="shared" si="3"/>
        <v>0</v>
      </c>
      <c r="L64" s="60">
        <f t="shared" si="4"/>
        <v>0</v>
      </c>
    </row>
    <row r="65" spans="1:12" x14ac:dyDescent="0.2">
      <c r="A65" s="55" t="s">
        <v>126</v>
      </c>
      <c r="B65" s="56" t="s">
        <v>24</v>
      </c>
      <c r="C65" s="57">
        <v>50101</v>
      </c>
      <c r="D65" s="55" t="s">
        <v>127</v>
      </c>
      <c r="E65" s="55" t="s">
        <v>94</v>
      </c>
      <c r="F65" s="58">
        <v>28</v>
      </c>
      <c r="G65" s="59">
        <v>65.19</v>
      </c>
      <c r="H65" s="59">
        <v>0</v>
      </c>
      <c r="I65" s="58">
        <f t="shared" si="2"/>
        <v>1825.32</v>
      </c>
      <c r="K65" s="60">
        <f t="shared" si="3"/>
        <v>1825.32</v>
      </c>
      <c r="L65" s="60">
        <f t="shared" si="4"/>
        <v>0</v>
      </c>
    </row>
    <row r="66" spans="1:12" x14ac:dyDescent="0.2">
      <c r="A66" s="51" t="s">
        <v>128</v>
      </c>
      <c r="B66" s="52"/>
      <c r="C66" s="52"/>
      <c r="D66" s="51" t="s">
        <v>129</v>
      </c>
      <c r="E66" s="52"/>
      <c r="F66" s="53"/>
      <c r="G66" s="53"/>
      <c r="H66" s="53"/>
      <c r="I66" s="61">
        <f>I67</f>
        <v>3256.11</v>
      </c>
      <c r="K66" s="60">
        <f t="shared" si="3"/>
        <v>0</v>
      </c>
      <c r="L66" s="60">
        <f t="shared" si="4"/>
        <v>0</v>
      </c>
    </row>
    <row r="67" spans="1:12" x14ac:dyDescent="0.2">
      <c r="A67" s="63" t="s">
        <v>130</v>
      </c>
      <c r="B67" s="64"/>
      <c r="C67" s="64"/>
      <c r="D67" s="63" t="s">
        <v>131</v>
      </c>
      <c r="E67" s="64"/>
      <c r="F67" s="65"/>
      <c r="G67" s="65"/>
      <c r="H67" s="65"/>
      <c r="I67" s="66">
        <f>SUM(I68:I70)</f>
        <v>3256.11</v>
      </c>
      <c r="K67" s="60">
        <f t="shared" si="3"/>
        <v>0</v>
      </c>
      <c r="L67" s="60">
        <f t="shared" si="4"/>
        <v>0</v>
      </c>
    </row>
    <row r="68" spans="1:12" ht="16.5" x14ac:dyDescent="0.2">
      <c r="A68" s="55" t="s">
        <v>132</v>
      </c>
      <c r="B68" s="56" t="s">
        <v>24</v>
      </c>
      <c r="C68" s="57">
        <v>60204</v>
      </c>
      <c r="D68" s="55" t="s">
        <v>133</v>
      </c>
      <c r="E68" s="55" t="s">
        <v>26</v>
      </c>
      <c r="F68" s="58">
        <v>23.4</v>
      </c>
      <c r="G68" s="59">
        <v>46.03</v>
      </c>
      <c r="H68" s="59">
        <v>31.19</v>
      </c>
      <c r="I68" s="58">
        <f t="shared" si="2"/>
        <v>1806.94</v>
      </c>
      <c r="K68" s="60">
        <f t="shared" si="3"/>
        <v>1077.0999999999999</v>
      </c>
      <c r="L68" s="60">
        <f t="shared" si="4"/>
        <v>729.84</v>
      </c>
    </row>
    <row r="69" spans="1:12" ht="16.5" x14ac:dyDescent="0.2">
      <c r="A69" s="55" t="s">
        <v>134</v>
      </c>
      <c r="B69" s="56" t="s">
        <v>24</v>
      </c>
      <c r="C69" s="57">
        <v>60517</v>
      </c>
      <c r="D69" s="55" t="s">
        <v>98</v>
      </c>
      <c r="E69" s="55" t="s">
        <v>43</v>
      </c>
      <c r="F69" s="58">
        <v>3.5</v>
      </c>
      <c r="G69" s="59">
        <v>318.68</v>
      </c>
      <c r="H69" s="59">
        <v>59.14</v>
      </c>
      <c r="I69" s="58">
        <f t="shared" si="2"/>
        <v>1322.37</v>
      </c>
      <c r="K69" s="60">
        <f t="shared" si="3"/>
        <v>1115.3800000000001</v>
      </c>
      <c r="L69" s="60">
        <f t="shared" si="4"/>
        <v>206.99</v>
      </c>
    </row>
    <row r="70" spans="1:12" ht="16.5" x14ac:dyDescent="0.2">
      <c r="A70" s="55" t="s">
        <v>135</v>
      </c>
      <c r="B70" s="56" t="s">
        <v>24</v>
      </c>
      <c r="C70" s="57">
        <v>60801</v>
      </c>
      <c r="D70" s="55" t="s">
        <v>136</v>
      </c>
      <c r="E70" s="55" t="s">
        <v>43</v>
      </c>
      <c r="F70" s="58">
        <v>3.5</v>
      </c>
      <c r="G70" s="59">
        <v>0</v>
      </c>
      <c r="H70" s="59">
        <v>36.229999999999997</v>
      </c>
      <c r="I70" s="58">
        <f t="shared" si="2"/>
        <v>126.8</v>
      </c>
      <c r="K70" s="60">
        <f t="shared" si="3"/>
        <v>0</v>
      </c>
      <c r="L70" s="60">
        <f t="shared" si="4"/>
        <v>126.8</v>
      </c>
    </row>
    <row r="71" spans="1:12" x14ac:dyDescent="0.2">
      <c r="A71" s="51" t="s">
        <v>137</v>
      </c>
      <c r="B71" s="52"/>
      <c r="C71" s="52"/>
      <c r="D71" s="51" t="s">
        <v>138</v>
      </c>
      <c r="E71" s="52"/>
      <c r="F71" s="53"/>
      <c r="G71" s="53"/>
      <c r="H71" s="53"/>
      <c r="I71" s="61">
        <f>SUM(I72,I99)</f>
        <v>28697.449999999997</v>
      </c>
      <c r="K71" s="60">
        <f t="shared" si="3"/>
        <v>0</v>
      </c>
      <c r="L71" s="60">
        <f t="shared" si="4"/>
        <v>0</v>
      </c>
    </row>
    <row r="72" spans="1:12" x14ac:dyDescent="0.2">
      <c r="A72" s="63" t="s">
        <v>139</v>
      </c>
      <c r="B72" s="64"/>
      <c r="C72" s="64"/>
      <c r="D72" s="63" t="s">
        <v>140</v>
      </c>
      <c r="E72" s="64"/>
      <c r="F72" s="65"/>
      <c r="G72" s="65"/>
      <c r="H72" s="65"/>
      <c r="I72" s="66">
        <f>SUM(I73:I98)</f>
        <v>18011.48</v>
      </c>
      <c r="K72" s="60">
        <f t="shared" ref="K72:K103" si="5">TRUNC(G72*F72,2)</f>
        <v>0</v>
      </c>
      <c r="L72" s="60">
        <f t="shared" ref="L72:L103" si="6">TRUNC(H72*F72,2)</f>
        <v>0</v>
      </c>
    </row>
    <row r="73" spans="1:12" x14ac:dyDescent="0.2">
      <c r="A73" s="55" t="s">
        <v>141</v>
      </c>
      <c r="B73" s="56" t="s">
        <v>24</v>
      </c>
      <c r="C73" s="57">
        <v>70352</v>
      </c>
      <c r="D73" s="55" t="s">
        <v>142</v>
      </c>
      <c r="E73" s="55" t="s">
        <v>20</v>
      </c>
      <c r="F73" s="58">
        <v>50</v>
      </c>
      <c r="G73" s="59">
        <v>0.45</v>
      </c>
      <c r="H73" s="59">
        <v>0.27</v>
      </c>
      <c r="I73" s="58">
        <f t="shared" ref="I73:I136" si="7">TRUNC(F73*(G73+H73),2)</f>
        <v>36</v>
      </c>
      <c r="K73" s="60">
        <f t="shared" si="5"/>
        <v>22.5</v>
      </c>
      <c r="L73" s="60">
        <f t="shared" si="6"/>
        <v>13.5</v>
      </c>
    </row>
    <row r="74" spans="1:12" x14ac:dyDescent="0.2">
      <c r="A74" s="55" t="s">
        <v>143</v>
      </c>
      <c r="B74" s="56" t="s">
        <v>24</v>
      </c>
      <c r="C74" s="57">
        <v>70354</v>
      </c>
      <c r="D74" s="55" t="s">
        <v>144</v>
      </c>
      <c r="E74" s="55" t="s">
        <v>20</v>
      </c>
      <c r="F74" s="58">
        <v>3</v>
      </c>
      <c r="G74" s="59">
        <v>0.6</v>
      </c>
      <c r="H74" s="59">
        <v>1.08</v>
      </c>
      <c r="I74" s="58">
        <f t="shared" si="7"/>
        <v>5.04</v>
      </c>
      <c r="K74" s="60">
        <f t="shared" si="5"/>
        <v>1.8</v>
      </c>
      <c r="L74" s="60">
        <f t="shared" si="6"/>
        <v>3.24</v>
      </c>
    </row>
    <row r="75" spans="1:12" x14ac:dyDescent="0.2">
      <c r="A75" s="55" t="s">
        <v>145</v>
      </c>
      <c r="B75" s="56" t="s">
        <v>24</v>
      </c>
      <c r="C75" s="57">
        <v>70354</v>
      </c>
      <c r="D75" s="55" t="s">
        <v>144</v>
      </c>
      <c r="E75" s="55" t="s">
        <v>20</v>
      </c>
      <c r="F75" s="58">
        <v>2</v>
      </c>
      <c r="G75" s="59">
        <v>0.6</v>
      </c>
      <c r="H75" s="59">
        <v>1.08</v>
      </c>
      <c r="I75" s="58">
        <f t="shared" si="7"/>
        <v>3.36</v>
      </c>
      <c r="K75" s="60">
        <f t="shared" si="5"/>
        <v>1.2</v>
      </c>
      <c r="L75" s="60">
        <f t="shared" si="6"/>
        <v>2.16</v>
      </c>
    </row>
    <row r="76" spans="1:12" x14ac:dyDescent="0.2">
      <c r="A76" s="55" t="s">
        <v>146</v>
      </c>
      <c r="B76" s="56" t="s">
        <v>24</v>
      </c>
      <c r="C76" s="57">
        <v>70422</v>
      </c>
      <c r="D76" s="55" t="s">
        <v>147</v>
      </c>
      <c r="E76" s="55" t="s">
        <v>148</v>
      </c>
      <c r="F76" s="58">
        <v>50</v>
      </c>
      <c r="G76" s="59">
        <v>1.36</v>
      </c>
      <c r="H76" s="59">
        <v>0.27</v>
      </c>
      <c r="I76" s="58">
        <f t="shared" si="7"/>
        <v>81.5</v>
      </c>
      <c r="K76" s="60">
        <f t="shared" si="5"/>
        <v>68</v>
      </c>
      <c r="L76" s="60">
        <f t="shared" si="6"/>
        <v>13.5</v>
      </c>
    </row>
    <row r="77" spans="1:12" x14ac:dyDescent="0.2">
      <c r="A77" s="55" t="s">
        <v>149</v>
      </c>
      <c r="B77" s="56" t="s">
        <v>24</v>
      </c>
      <c r="C77" s="57">
        <v>70424</v>
      </c>
      <c r="D77" s="55" t="s">
        <v>150</v>
      </c>
      <c r="E77" s="55" t="s">
        <v>148</v>
      </c>
      <c r="F77" s="58">
        <v>5</v>
      </c>
      <c r="G77" s="59">
        <v>2.48</v>
      </c>
      <c r="H77" s="59">
        <v>1.08</v>
      </c>
      <c r="I77" s="58">
        <f t="shared" si="7"/>
        <v>17.8</v>
      </c>
      <c r="K77" s="60">
        <f t="shared" si="5"/>
        <v>12.4</v>
      </c>
      <c r="L77" s="60">
        <f t="shared" si="6"/>
        <v>5.4</v>
      </c>
    </row>
    <row r="78" spans="1:12" x14ac:dyDescent="0.2">
      <c r="A78" s="55" t="s">
        <v>151</v>
      </c>
      <c r="B78" s="56" t="s">
        <v>24</v>
      </c>
      <c r="C78" s="57">
        <v>70581</v>
      </c>
      <c r="D78" s="55" t="s">
        <v>152</v>
      </c>
      <c r="E78" s="55" t="s">
        <v>94</v>
      </c>
      <c r="F78" s="58">
        <v>30</v>
      </c>
      <c r="G78" s="59">
        <v>2.29</v>
      </c>
      <c r="H78" s="59">
        <v>1.48</v>
      </c>
      <c r="I78" s="58">
        <f t="shared" si="7"/>
        <v>113.1</v>
      </c>
      <c r="K78" s="60">
        <f t="shared" si="5"/>
        <v>68.7</v>
      </c>
      <c r="L78" s="60">
        <f t="shared" si="6"/>
        <v>44.4</v>
      </c>
    </row>
    <row r="79" spans="1:12" x14ac:dyDescent="0.2">
      <c r="A79" s="55" t="s">
        <v>153</v>
      </c>
      <c r="B79" s="56" t="s">
        <v>24</v>
      </c>
      <c r="C79" s="57">
        <v>70582</v>
      </c>
      <c r="D79" s="55" t="s">
        <v>154</v>
      </c>
      <c r="E79" s="55" t="s">
        <v>94</v>
      </c>
      <c r="F79" s="58">
        <v>637</v>
      </c>
      <c r="G79" s="59">
        <v>3.26</v>
      </c>
      <c r="H79" s="59">
        <v>1.61</v>
      </c>
      <c r="I79" s="58">
        <f t="shared" si="7"/>
        <v>3102.19</v>
      </c>
      <c r="K79" s="60">
        <f t="shared" si="5"/>
        <v>2076.62</v>
      </c>
      <c r="L79" s="60">
        <f t="shared" si="6"/>
        <v>1025.57</v>
      </c>
    </row>
    <row r="80" spans="1:12" x14ac:dyDescent="0.2">
      <c r="A80" s="55" t="s">
        <v>155</v>
      </c>
      <c r="B80" s="56" t="s">
        <v>24</v>
      </c>
      <c r="C80" s="57">
        <v>70565</v>
      </c>
      <c r="D80" s="55" t="s">
        <v>156</v>
      </c>
      <c r="E80" s="55" t="s">
        <v>94</v>
      </c>
      <c r="F80" s="58">
        <v>75</v>
      </c>
      <c r="G80" s="59">
        <v>4.24</v>
      </c>
      <c r="H80" s="59">
        <v>1.75</v>
      </c>
      <c r="I80" s="58">
        <f t="shared" si="7"/>
        <v>449.25</v>
      </c>
      <c r="K80" s="60">
        <f t="shared" si="5"/>
        <v>318</v>
      </c>
      <c r="L80" s="60">
        <f t="shared" si="6"/>
        <v>131.25</v>
      </c>
    </row>
    <row r="81" spans="1:12" ht="24.75" x14ac:dyDescent="0.2">
      <c r="A81" s="55" t="s">
        <v>157</v>
      </c>
      <c r="B81" s="56" t="s">
        <v>102</v>
      </c>
      <c r="C81" s="57">
        <v>95796</v>
      </c>
      <c r="D81" s="55" t="s">
        <v>158</v>
      </c>
      <c r="E81" s="55" t="s">
        <v>20</v>
      </c>
      <c r="F81" s="58">
        <v>21</v>
      </c>
      <c r="G81" s="59">
        <v>16.899999999999999</v>
      </c>
      <c r="H81" s="59">
        <v>13.26</v>
      </c>
      <c r="I81" s="58">
        <f t="shared" si="7"/>
        <v>633.36</v>
      </c>
      <c r="K81" s="60">
        <f t="shared" si="5"/>
        <v>354.9</v>
      </c>
      <c r="L81" s="60">
        <f t="shared" si="6"/>
        <v>278.45999999999998</v>
      </c>
    </row>
    <row r="82" spans="1:12" ht="33" x14ac:dyDescent="0.2">
      <c r="A82" s="55" t="s">
        <v>159</v>
      </c>
      <c r="B82" s="56" t="s">
        <v>102</v>
      </c>
      <c r="C82" s="57">
        <v>97891</v>
      </c>
      <c r="D82" s="55" t="s">
        <v>160</v>
      </c>
      <c r="E82" s="55" t="s">
        <v>20</v>
      </c>
      <c r="F82" s="58">
        <v>1</v>
      </c>
      <c r="G82" s="59">
        <v>84.42</v>
      </c>
      <c r="H82" s="59">
        <v>70.08</v>
      </c>
      <c r="I82" s="58">
        <f t="shared" si="7"/>
        <v>154.5</v>
      </c>
      <c r="K82" s="60">
        <f t="shared" si="5"/>
        <v>84.42</v>
      </c>
      <c r="L82" s="60">
        <f t="shared" si="6"/>
        <v>70.08</v>
      </c>
    </row>
    <row r="83" spans="1:12" ht="16.5" x14ac:dyDescent="0.2">
      <c r="A83" s="55" t="s">
        <v>161</v>
      </c>
      <c r="B83" s="56" t="s">
        <v>102</v>
      </c>
      <c r="C83" s="57">
        <v>93654</v>
      </c>
      <c r="D83" s="55" t="s">
        <v>162</v>
      </c>
      <c r="E83" s="55" t="s">
        <v>20</v>
      </c>
      <c r="F83" s="58">
        <v>1</v>
      </c>
      <c r="G83" s="59">
        <v>7.78</v>
      </c>
      <c r="H83" s="59">
        <v>1.33</v>
      </c>
      <c r="I83" s="58">
        <f t="shared" si="7"/>
        <v>9.11</v>
      </c>
      <c r="K83" s="60">
        <f t="shared" si="5"/>
        <v>7.78</v>
      </c>
      <c r="L83" s="60">
        <f t="shared" si="6"/>
        <v>1.33</v>
      </c>
    </row>
    <row r="84" spans="1:12" ht="16.5" x14ac:dyDescent="0.2">
      <c r="A84" s="55" t="s">
        <v>163</v>
      </c>
      <c r="B84" s="56" t="s">
        <v>102</v>
      </c>
      <c r="C84" s="57">
        <v>93655</v>
      </c>
      <c r="D84" s="55" t="s">
        <v>164</v>
      </c>
      <c r="E84" s="55" t="s">
        <v>20</v>
      </c>
      <c r="F84" s="58">
        <v>5</v>
      </c>
      <c r="G84" s="59">
        <v>8.17</v>
      </c>
      <c r="H84" s="59">
        <v>1.87</v>
      </c>
      <c r="I84" s="58">
        <f t="shared" si="7"/>
        <v>50.2</v>
      </c>
      <c r="K84" s="60">
        <f t="shared" si="5"/>
        <v>40.85</v>
      </c>
      <c r="L84" s="60">
        <f t="shared" si="6"/>
        <v>9.35</v>
      </c>
    </row>
    <row r="85" spans="1:12" x14ac:dyDescent="0.2">
      <c r="A85" s="55" t="s">
        <v>165</v>
      </c>
      <c r="B85" s="56" t="s">
        <v>24</v>
      </c>
      <c r="C85" s="57">
        <v>71173</v>
      </c>
      <c r="D85" s="55" t="s">
        <v>166</v>
      </c>
      <c r="E85" s="55" t="s">
        <v>20</v>
      </c>
      <c r="F85" s="58">
        <v>1</v>
      </c>
      <c r="G85" s="59">
        <v>52.86</v>
      </c>
      <c r="H85" s="59">
        <v>24.2</v>
      </c>
      <c r="I85" s="58">
        <f t="shared" si="7"/>
        <v>77.06</v>
      </c>
      <c r="K85" s="60">
        <f t="shared" si="5"/>
        <v>52.86</v>
      </c>
      <c r="L85" s="60">
        <f t="shared" si="6"/>
        <v>24.2</v>
      </c>
    </row>
    <row r="86" spans="1:12" ht="16.5" x14ac:dyDescent="0.2">
      <c r="A86" s="55" t="s">
        <v>167</v>
      </c>
      <c r="B86" s="56" t="s">
        <v>24</v>
      </c>
      <c r="C86" s="57">
        <v>71184</v>
      </c>
      <c r="D86" s="55" t="s">
        <v>168</v>
      </c>
      <c r="E86" s="55" t="s">
        <v>20</v>
      </c>
      <c r="F86" s="58">
        <v>3</v>
      </c>
      <c r="G86" s="59">
        <v>94.78</v>
      </c>
      <c r="H86" s="59">
        <v>26.89</v>
      </c>
      <c r="I86" s="58">
        <f t="shared" si="7"/>
        <v>365.01</v>
      </c>
      <c r="K86" s="60">
        <f t="shared" si="5"/>
        <v>284.33999999999997</v>
      </c>
      <c r="L86" s="60">
        <f t="shared" si="6"/>
        <v>80.67</v>
      </c>
    </row>
    <row r="87" spans="1:12" ht="16.5" x14ac:dyDescent="0.2">
      <c r="A87" s="55" t="s">
        <v>169</v>
      </c>
      <c r="B87" s="56" t="s">
        <v>24</v>
      </c>
      <c r="C87" s="57">
        <v>71450</v>
      </c>
      <c r="D87" s="55" t="s">
        <v>170</v>
      </c>
      <c r="E87" s="55" t="s">
        <v>20</v>
      </c>
      <c r="F87" s="58">
        <v>1</v>
      </c>
      <c r="G87" s="59">
        <v>126.78</v>
      </c>
      <c r="H87" s="59">
        <v>16.13</v>
      </c>
      <c r="I87" s="58">
        <f t="shared" si="7"/>
        <v>142.91</v>
      </c>
      <c r="K87" s="60">
        <f t="shared" si="5"/>
        <v>126.78</v>
      </c>
      <c r="L87" s="60">
        <f t="shared" si="6"/>
        <v>16.13</v>
      </c>
    </row>
    <row r="88" spans="1:12" ht="24.75" x14ac:dyDescent="0.2">
      <c r="A88" s="55" t="s">
        <v>171</v>
      </c>
      <c r="B88" s="56" t="s">
        <v>102</v>
      </c>
      <c r="C88" s="57">
        <v>95746</v>
      </c>
      <c r="D88" s="69" t="s">
        <v>398</v>
      </c>
      <c r="E88" s="55" t="s">
        <v>94</v>
      </c>
      <c r="F88" s="58">
        <v>150</v>
      </c>
      <c r="G88" s="59">
        <v>14.77</v>
      </c>
      <c r="H88" s="59">
        <v>5.49</v>
      </c>
      <c r="I88" s="58">
        <f t="shared" si="7"/>
        <v>3039</v>
      </c>
      <c r="K88" s="60">
        <f t="shared" si="5"/>
        <v>2215.5</v>
      </c>
      <c r="L88" s="60">
        <f t="shared" si="6"/>
        <v>823.5</v>
      </c>
    </row>
    <row r="89" spans="1:12" ht="24.75" x14ac:dyDescent="0.2">
      <c r="A89" s="55" t="s">
        <v>172</v>
      </c>
      <c r="B89" s="56" t="s">
        <v>102</v>
      </c>
      <c r="C89" s="57">
        <v>95748</v>
      </c>
      <c r="D89" s="55" t="s">
        <v>173</v>
      </c>
      <c r="E89" s="55" t="s">
        <v>94</v>
      </c>
      <c r="F89" s="58">
        <v>15</v>
      </c>
      <c r="G89" s="59">
        <v>27.85</v>
      </c>
      <c r="H89" s="59">
        <v>8.19</v>
      </c>
      <c r="I89" s="58">
        <f t="shared" si="7"/>
        <v>540.6</v>
      </c>
      <c r="K89" s="60">
        <f t="shared" si="5"/>
        <v>417.75</v>
      </c>
      <c r="L89" s="60">
        <f t="shared" si="6"/>
        <v>122.85</v>
      </c>
    </row>
    <row r="90" spans="1:12" x14ac:dyDescent="0.2">
      <c r="A90" s="55" t="s">
        <v>174</v>
      </c>
      <c r="B90" s="56" t="s">
        <v>24</v>
      </c>
      <c r="C90" s="57">
        <v>71321</v>
      </c>
      <c r="D90" s="55" t="s">
        <v>175</v>
      </c>
      <c r="E90" s="55" t="s">
        <v>20</v>
      </c>
      <c r="F90" s="58">
        <v>1</v>
      </c>
      <c r="G90" s="59">
        <v>10.23</v>
      </c>
      <c r="H90" s="59">
        <v>5.38</v>
      </c>
      <c r="I90" s="58">
        <f t="shared" si="7"/>
        <v>15.61</v>
      </c>
      <c r="K90" s="60">
        <f t="shared" si="5"/>
        <v>10.23</v>
      </c>
      <c r="L90" s="60">
        <f t="shared" si="6"/>
        <v>5.38</v>
      </c>
    </row>
    <row r="91" spans="1:12" x14ac:dyDescent="0.2">
      <c r="A91" s="55" t="s">
        <v>176</v>
      </c>
      <c r="B91" s="56" t="s">
        <v>24</v>
      </c>
      <c r="C91" s="57">
        <v>71331</v>
      </c>
      <c r="D91" s="55" t="s">
        <v>177</v>
      </c>
      <c r="E91" s="55" t="s">
        <v>20</v>
      </c>
      <c r="F91" s="58">
        <v>10</v>
      </c>
      <c r="G91" s="59">
        <v>6.16</v>
      </c>
      <c r="H91" s="59">
        <v>10.76</v>
      </c>
      <c r="I91" s="58">
        <f t="shared" si="7"/>
        <v>169.2</v>
      </c>
      <c r="K91" s="60">
        <f t="shared" si="5"/>
        <v>61.6</v>
      </c>
      <c r="L91" s="60">
        <f t="shared" si="6"/>
        <v>107.6</v>
      </c>
    </row>
    <row r="92" spans="1:12" ht="16.5" x14ac:dyDescent="0.2">
      <c r="A92" s="55" t="s">
        <v>178</v>
      </c>
      <c r="B92" s="56" t="s">
        <v>24</v>
      </c>
      <c r="C92" s="57">
        <v>71660</v>
      </c>
      <c r="D92" s="55" t="s">
        <v>179</v>
      </c>
      <c r="E92" s="55" t="s">
        <v>20</v>
      </c>
      <c r="F92" s="58">
        <v>20</v>
      </c>
      <c r="G92" s="59">
        <v>262.43</v>
      </c>
      <c r="H92" s="59">
        <v>8.67</v>
      </c>
      <c r="I92" s="58">
        <f t="shared" si="7"/>
        <v>5422</v>
      </c>
      <c r="K92" s="60">
        <f t="shared" si="5"/>
        <v>5248.6</v>
      </c>
      <c r="L92" s="60">
        <f t="shared" si="6"/>
        <v>173.4</v>
      </c>
    </row>
    <row r="93" spans="1:12" x14ac:dyDescent="0.2">
      <c r="A93" s="55" t="s">
        <v>180</v>
      </c>
      <c r="B93" s="56" t="s">
        <v>24</v>
      </c>
      <c r="C93" s="57">
        <v>71522</v>
      </c>
      <c r="D93" s="55" t="s">
        <v>181</v>
      </c>
      <c r="E93" s="55" t="s">
        <v>20</v>
      </c>
      <c r="F93" s="58">
        <v>20</v>
      </c>
      <c r="G93" s="59">
        <v>40.98</v>
      </c>
      <c r="H93" s="59">
        <v>2.15</v>
      </c>
      <c r="I93" s="58">
        <f t="shared" si="7"/>
        <v>862.6</v>
      </c>
      <c r="K93" s="60">
        <f t="shared" si="5"/>
        <v>819.6</v>
      </c>
      <c r="L93" s="60">
        <f t="shared" si="6"/>
        <v>43</v>
      </c>
    </row>
    <row r="94" spans="1:12" ht="24.75" x14ac:dyDescent="0.2">
      <c r="A94" s="55" t="s">
        <v>182</v>
      </c>
      <c r="B94" s="56" t="s">
        <v>102</v>
      </c>
      <c r="C94" s="57">
        <v>101626</v>
      </c>
      <c r="D94" s="55" t="s">
        <v>183</v>
      </c>
      <c r="E94" s="55" t="s">
        <v>20</v>
      </c>
      <c r="F94" s="58">
        <v>20</v>
      </c>
      <c r="G94" s="59">
        <v>89.18</v>
      </c>
      <c r="H94" s="59">
        <v>5.48</v>
      </c>
      <c r="I94" s="58">
        <f t="shared" si="7"/>
        <v>1893.2</v>
      </c>
      <c r="K94" s="60">
        <f t="shared" si="5"/>
        <v>1783.6</v>
      </c>
      <c r="L94" s="60">
        <f t="shared" si="6"/>
        <v>109.6</v>
      </c>
    </row>
    <row r="95" spans="1:12" ht="24.75" x14ac:dyDescent="0.2">
      <c r="A95" s="55" t="s">
        <v>184</v>
      </c>
      <c r="B95" s="56" t="s">
        <v>102</v>
      </c>
      <c r="C95" s="57">
        <v>95754</v>
      </c>
      <c r="D95" s="55" t="s">
        <v>185</v>
      </c>
      <c r="E95" s="55" t="s">
        <v>20</v>
      </c>
      <c r="F95" s="58">
        <v>50</v>
      </c>
      <c r="G95" s="59">
        <v>3.05</v>
      </c>
      <c r="H95" s="59">
        <v>3.86</v>
      </c>
      <c r="I95" s="58">
        <f t="shared" si="7"/>
        <v>345.5</v>
      </c>
      <c r="K95" s="60">
        <f t="shared" si="5"/>
        <v>152.5</v>
      </c>
      <c r="L95" s="60">
        <f t="shared" si="6"/>
        <v>193</v>
      </c>
    </row>
    <row r="96" spans="1:12" ht="33" x14ac:dyDescent="0.2">
      <c r="A96" s="55" t="s">
        <v>186</v>
      </c>
      <c r="B96" s="56" t="s">
        <v>102</v>
      </c>
      <c r="C96" s="57">
        <v>95756</v>
      </c>
      <c r="D96" s="55" t="s">
        <v>187</v>
      </c>
      <c r="E96" s="55" t="s">
        <v>20</v>
      </c>
      <c r="F96" s="58">
        <v>5</v>
      </c>
      <c r="G96" s="59">
        <v>6.8</v>
      </c>
      <c r="H96" s="59">
        <v>6.35</v>
      </c>
      <c r="I96" s="58">
        <f t="shared" si="7"/>
        <v>65.75</v>
      </c>
      <c r="K96" s="60">
        <f t="shared" si="5"/>
        <v>34</v>
      </c>
      <c r="L96" s="60">
        <f t="shared" si="6"/>
        <v>31.75</v>
      </c>
    </row>
    <row r="97" spans="1:12" ht="33" x14ac:dyDescent="0.2">
      <c r="A97" s="55" t="s">
        <v>188</v>
      </c>
      <c r="B97" s="56" t="s">
        <v>102</v>
      </c>
      <c r="C97" s="57">
        <v>101875</v>
      </c>
      <c r="D97" s="55" t="s">
        <v>189</v>
      </c>
      <c r="E97" s="55" t="s">
        <v>20</v>
      </c>
      <c r="F97" s="58">
        <v>1</v>
      </c>
      <c r="G97" s="59">
        <v>387.03</v>
      </c>
      <c r="H97" s="59">
        <v>14.89</v>
      </c>
      <c r="I97" s="58">
        <f t="shared" si="7"/>
        <v>401.92</v>
      </c>
      <c r="K97" s="60">
        <f t="shared" si="5"/>
        <v>387.03</v>
      </c>
      <c r="L97" s="60">
        <f t="shared" si="6"/>
        <v>14.89</v>
      </c>
    </row>
    <row r="98" spans="1:12" x14ac:dyDescent="0.2">
      <c r="A98" s="55" t="s">
        <v>190</v>
      </c>
      <c r="B98" s="56" t="s">
        <v>24</v>
      </c>
      <c r="C98" s="57">
        <v>72585</v>
      </c>
      <c r="D98" s="55" t="s">
        <v>191</v>
      </c>
      <c r="E98" s="55" t="s">
        <v>20</v>
      </c>
      <c r="F98" s="58">
        <v>1</v>
      </c>
      <c r="G98" s="59">
        <v>7.91</v>
      </c>
      <c r="H98" s="59">
        <v>7.8</v>
      </c>
      <c r="I98" s="58">
        <f t="shared" si="7"/>
        <v>15.71</v>
      </c>
      <c r="K98" s="60">
        <f t="shared" si="5"/>
        <v>7.91</v>
      </c>
      <c r="L98" s="60">
        <f t="shared" si="6"/>
        <v>7.8</v>
      </c>
    </row>
    <row r="99" spans="1:12" ht="16.5" x14ac:dyDescent="0.2">
      <c r="A99" s="63" t="s">
        <v>192</v>
      </c>
      <c r="B99" s="64"/>
      <c r="C99" s="64"/>
      <c r="D99" s="63" t="s">
        <v>193</v>
      </c>
      <c r="E99" s="64"/>
      <c r="F99" s="65"/>
      <c r="G99" s="65"/>
      <c r="H99" s="65"/>
      <c r="I99" s="66">
        <f>SUM(I100:I108)</f>
        <v>10685.97</v>
      </c>
      <c r="K99" s="60">
        <f t="shared" si="5"/>
        <v>0</v>
      </c>
      <c r="L99" s="60">
        <f t="shared" si="6"/>
        <v>0</v>
      </c>
    </row>
    <row r="100" spans="1:12" ht="24.75" x14ac:dyDescent="0.2">
      <c r="A100" s="55" t="s">
        <v>194</v>
      </c>
      <c r="B100" s="56" t="s">
        <v>102</v>
      </c>
      <c r="C100" s="57">
        <v>98111</v>
      </c>
      <c r="D100" s="55" t="s">
        <v>195</v>
      </c>
      <c r="E100" s="55" t="s">
        <v>20</v>
      </c>
      <c r="F100" s="58">
        <v>5</v>
      </c>
      <c r="G100" s="68">
        <v>34.770000000000003</v>
      </c>
      <c r="H100" s="68">
        <v>4.33</v>
      </c>
      <c r="I100" s="58">
        <f t="shared" si="7"/>
        <v>195.5</v>
      </c>
      <c r="K100" s="60">
        <f t="shared" si="5"/>
        <v>173.85</v>
      </c>
      <c r="L100" s="60">
        <f t="shared" si="6"/>
        <v>21.65</v>
      </c>
    </row>
    <row r="101" spans="1:12" ht="24.75" x14ac:dyDescent="0.2">
      <c r="A101" s="55" t="s">
        <v>196</v>
      </c>
      <c r="B101" s="56" t="s">
        <v>102</v>
      </c>
      <c r="C101" s="57">
        <v>96973</v>
      </c>
      <c r="D101" s="55" t="s">
        <v>197</v>
      </c>
      <c r="E101" s="55" t="s">
        <v>94</v>
      </c>
      <c r="F101" s="58">
        <v>50</v>
      </c>
      <c r="G101" s="59">
        <v>35.07</v>
      </c>
      <c r="H101" s="59">
        <v>11.64</v>
      </c>
      <c r="I101" s="58">
        <f t="shared" si="7"/>
        <v>2335.5</v>
      </c>
      <c r="K101" s="60">
        <f t="shared" si="5"/>
        <v>1753.5</v>
      </c>
      <c r="L101" s="60">
        <f t="shared" si="6"/>
        <v>582</v>
      </c>
    </row>
    <row r="102" spans="1:12" ht="24.75" x14ac:dyDescent="0.2">
      <c r="A102" s="55" t="s">
        <v>198</v>
      </c>
      <c r="B102" s="56" t="s">
        <v>102</v>
      </c>
      <c r="C102" s="57">
        <v>96974</v>
      </c>
      <c r="D102" s="55" t="s">
        <v>199</v>
      </c>
      <c r="E102" s="55" t="s">
        <v>94</v>
      </c>
      <c r="F102" s="58">
        <v>118</v>
      </c>
      <c r="G102" s="59">
        <v>46.82</v>
      </c>
      <c r="H102" s="59">
        <v>13.68</v>
      </c>
      <c r="I102" s="58">
        <f t="shared" si="7"/>
        <v>7139</v>
      </c>
      <c r="K102" s="60">
        <f t="shared" si="5"/>
        <v>5524.76</v>
      </c>
      <c r="L102" s="60">
        <f t="shared" si="6"/>
        <v>1614.24</v>
      </c>
    </row>
    <row r="103" spans="1:12" ht="16.5" x14ac:dyDescent="0.2">
      <c r="A103" s="55" t="s">
        <v>200</v>
      </c>
      <c r="B103" s="56" t="s">
        <v>102</v>
      </c>
      <c r="C103" s="57">
        <v>96986</v>
      </c>
      <c r="D103" s="55" t="s">
        <v>201</v>
      </c>
      <c r="E103" s="55" t="s">
        <v>20</v>
      </c>
      <c r="F103" s="58">
        <v>5</v>
      </c>
      <c r="G103" s="59">
        <v>75.09</v>
      </c>
      <c r="H103" s="59">
        <v>11.16</v>
      </c>
      <c r="I103" s="58">
        <f t="shared" si="7"/>
        <v>431.25</v>
      </c>
      <c r="K103" s="60">
        <f t="shared" si="5"/>
        <v>375.45</v>
      </c>
      <c r="L103" s="60">
        <f t="shared" si="6"/>
        <v>55.8</v>
      </c>
    </row>
    <row r="104" spans="1:12" ht="16.5" x14ac:dyDescent="0.2">
      <c r="A104" s="55" t="s">
        <v>202</v>
      </c>
      <c r="B104" s="56" t="s">
        <v>24</v>
      </c>
      <c r="C104" s="57">
        <v>70255</v>
      </c>
      <c r="D104" s="55" t="s">
        <v>203</v>
      </c>
      <c r="E104" s="55" t="s">
        <v>20</v>
      </c>
      <c r="F104" s="58">
        <v>2</v>
      </c>
      <c r="G104" s="59">
        <v>6.43</v>
      </c>
      <c r="H104" s="59">
        <v>6.72</v>
      </c>
      <c r="I104" s="58">
        <f t="shared" si="7"/>
        <v>26.3</v>
      </c>
      <c r="K104" s="60">
        <f t="shared" ref="K104:K136" si="8">TRUNC(G104*F104,2)</f>
        <v>12.86</v>
      </c>
      <c r="L104" s="60">
        <f t="shared" ref="L104:L136" si="9">TRUNC(H104*F104,2)</f>
        <v>13.44</v>
      </c>
    </row>
    <row r="105" spans="1:12" x14ac:dyDescent="0.2">
      <c r="A105" s="55" t="s">
        <v>204</v>
      </c>
      <c r="B105" s="56" t="s">
        <v>24</v>
      </c>
      <c r="C105" s="57">
        <v>70352</v>
      </c>
      <c r="D105" s="55" t="s">
        <v>142</v>
      </c>
      <c r="E105" s="55" t="s">
        <v>20</v>
      </c>
      <c r="F105" s="58">
        <v>10</v>
      </c>
      <c r="G105" s="59">
        <v>0.45</v>
      </c>
      <c r="H105" s="59">
        <v>0.27</v>
      </c>
      <c r="I105" s="58">
        <f t="shared" si="7"/>
        <v>7.2</v>
      </c>
      <c r="K105" s="60">
        <f t="shared" si="8"/>
        <v>4.5</v>
      </c>
      <c r="L105" s="60">
        <f t="shared" si="9"/>
        <v>2.7</v>
      </c>
    </row>
    <row r="106" spans="1:12" x14ac:dyDescent="0.2">
      <c r="A106" s="55" t="s">
        <v>205</v>
      </c>
      <c r="B106" s="56" t="s">
        <v>24</v>
      </c>
      <c r="C106" s="57">
        <v>71202</v>
      </c>
      <c r="D106" s="55" t="s">
        <v>206</v>
      </c>
      <c r="E106" s="55" t="s">
        <v>94</v>
      </c>
      <c r="F106" s="58">
        <v>50</v>
      </c>
      <c r="G106" s="59">
        <v>3.31</v>
      </c>
      <c r="H106" s="59">
        <v>5.38</v>
      </c>
      <c r="I106" s="58">
        <f t="shared" si="7"/>
        <v>434.5</v>
      </c>
      <c r="K106" s="60">
        <f t="shared" si="8"/>
        <v>165.5</v>
      </c>
      <c r="L106" s="60">
        <f t="shared" si="9"/>
        <v>269</v>
      </c>
    </row>
    <row r="107" spans="1:12" x14ac:dyDescent="0.2">
      <c r="A107" s="55" t="s">
        <v>207</v>
      </c>
      <c r="B107" s="56" t="s">
        <v>24</v>
      </c>
      <c r="C107" s="57">
        <v>71742</v>
      </c>
      <c r="D107" s="55" t="s">
        <v>208</v>
      </c>
      <c r="E107" s="55" t="s">
        <v>20</v>
      </c>
      <c r="F107" s="58">
        <v>17</v>
      </c>
      <c r="G107" s="59">
        <v>0.92</v>
      </c>
      <c r="H107" s="59">
        <v>1.34</v>
      </c>
      <c r="I107" s="58">
        <f t="shared" si="7"/>
        <v>38.42</v>
      </c>
      <c r="K107" s="60">
        <f t="shared" si="8"/>
        <v>15.64</v>
      </c>
      <c r="L107" s="60">
        <f t="shared" si="9"/>
        <v>22.78</v>
      </c>
    </row>
    <row r="108" spans="1:12" x14ac:dyDescent="0.2">
      <c r="A108" s="55" t="s">
        <v>209</v>
      </c>
      <c r="B108" s="56" t="s">
        <v>24</v>
      </c>
      <c r="C108" s="57">
        <v>72528</v>
      </c>
      <c r="D108" s="55" t="s">
        <v>210</v>
      </c>
      <c r="E108" s="55" t="s">
        <v>20</v>
      </c>
      <c r="F108" s="58">
        <v>5</v>
      </c>
      <c r="G108" s="59">
        <v>4.9000000000000004</v>
      </c>
      <c r="H108" s="59">
        <v>10.76</v>
      </c>
      <c r="I108" s="58">
        <f t="shared" si="7"/>
        <v>78.3</v>
      </c>
      <c r="K108" s="60">
        <f t="shared" si="8"/>
        <v>24.5</v>
      </c>
      <c r="L108" s="60">
        <f t="shared" si="9"/>
        <v>53.8</v>
      </c>
    </row>
    <row r="109" spans="1:12" x14ac:dyDescent="0.2">
      <c r="A109" s="51" t="s">
        <v>211</v>
      </c>
      <c r="B109" s="52"/>
      <c r="C109" s="52"/>
      <c r="D109" s="51" t="s">
        <v>212</v>
      </c>
      <c r="E109" s="52"/>
      <c r="F109" s="53"/>
      <c r="G109" s="53"/>
      <c r="H109" s="53"/>
      <c r="I109" s="61">
        <f>I110</f>
        <v>4166.01</v>
      </c>
      <c r="K109" s="60">
        <f t="shared" si="8"/>
        <v>0</v>
      </c>
      <c r="L109" s="60">
        <f t="shared" si="9"/>
        <v>0</v>
      </c>
    </row>
    <row r="110" spans="1:12" x14ac:dyDescent="0.2">
      <c r="A110" s="55" t="s">
        <v>213</v>
      </c>
      <c r="B110" s="56" t="s">
        <v>24</v>
      </c>
      <c r="C110" s="57">
        <v>120902</v>
      </c>
      <c r="D110" s="55" t="s">
        <v>214</v>
      </c>
      <c r="E110" s="55" t="s">
        <v>26</v>
      </c>
      <c r="F110" s="58">
        <v>159.74</v>
      </c>
      <c r="G110" s="59">
        <v>9.61</v>
      </c>
      <c r="H110" s="59">
        <v>16.47</v>
      </c>
      <c r="I110" s="58">
        <f t="shared" si="7"/>
        <v>4166.01</v>
      </c>
      <c r="K110" s="60">
        <f t="shared" si="8"/>
        <v>1535.1</v>
      </c>
      <c r="L110" s="60">
        <f t="shared" si="9"/>
        <v>2630.91</v>
      </c>
    </row>
    <row r="111" spans="1:12" x14ac:dyDescent="0.2">
      <c r="A111" s="51" t="s">
        <v>215</v>
      </c>
      <c r="B111" s="52"/>
      <c r="C111" s="52"/>
      <c r="D111" s="51" t="s">
        <v>216</v>
      </c>
      <c r="E111" s="52"/>
      <c r="F111" s="53"/>
      <c r="G111" s="53"/>
      <c r="H111" s="53"/>
      <c r="I111" s="61">
        <f>I112</f>
        <v>192006.09</v>
      </c>
      <c r="K111" s="60">
        <f t="shared" si="8"/>
        <v>0</v>
      </c>
      <c r="L111" s="60">
        <f t="shared" si="9"/>
        <v>0</v>
      </c>
    </row>
    <row r="112" spans="1:12" ht="41.25" x14ac:dyDescent="0.2">
      <c r="A112" s="55" t="s">
        <v>217</v>
      </c>
      <c r="B112" s="56" t="s">
        <v>102</v>
      </c>
      <c r="C112" s="57">
        <v>100773</v>
      </c>
      <c r="D112" s="55" t="s">
        <v>218</v>
      </c>
      <c r="E112" s="55" t="s">
        <v>106</v>
      </c>
      <c r="F112" s="58">
        <v>10953</v>
      </c>
      <c r="G112" s="59">
        <v>16.43</v>
      </c>
      <c r="H112" s="59">
        <v>1.1000000000000001</v>
      </c>
      <c r="I112" s="58">
        <f t="shared" si="7"/>
        <v>192006.09</v>
      </c>
      <c r="K112" s="60">
        <f t="shared" si="8"/>
        <v>179957.79</v>
      </c>
      <c r="L112" s="60">
        <f t="shared" si="9"/>
        <v>12048.3</v>
      </c>
    </row>
    <row r="113" spans="1:12" x14ac:dyDescent="0.2">
      <c r="A113" s="51" t="s">
        <v>219</v>
      </c>
      <c r="B113" s="52"/>
      <c r="C113" s="52"/>
      <c r="D113" s="51" t="s">
        <v>220</v>
      </c>
      <c r="E113" s="52"/>
      <c r="F113" s="53"/>
      <c r="G113" s="53"/>
      <c r="H113" s="53"/>
      <c r="I113" s="61">
        <f>SUM(I114:I116)</f>
        <v>83071.199999999997</v>
      </c>
      <c r="K113" s="60">
        <f t="shared" si="8"/>
        <v>0</v>
      </c>
      <c r="L113" s="60">
        <f t="shared" si="9"/>
        <v>0</v>
      </c>
    </row>
    <row r="114" spans="1:12" ht="16.5" x14ac:dyDescent="0.2">
      <c r="A114" s="55" t="s">
        <v>221</v>
      </c>
      <c r="B114" s="56" t="s">
        <v>24</v>
      </c>
      <c r="C114" s="57">
        <v>160966</v>
      </c>
      <c r="D114" s="55" t="s">
        <v>222</v>
      </c>
      <c r="E114" s="55" t="s">
        <v>26</v>
      </c>
      <c r="F114" s="58">
        <v>956.52</v>
      </c>
      <c r="G114" s="59">
        <v>47.8</v>
      </c>
      <c r="H114" s="59">
        <v>4.3099999999999996</v>
      </c>
      <c r="I114" s="58">
        <f t="shared" si="7"/>
        <v>49844.25</v>
      </c>
      <c r="K114" s="60">
        <f t="shared" si="8"/>
        <v>45721.65</v>
      </c>
      <c r="L114" s="60">
        <f t="shared" si="9"/>
        <v>4122.6000000000004</v>
      </c>
    </row>
    <row r="115" spans="1:12" ht="16.5" x14ac:dyDescent="0.2">
      <c r="A115" s="55" t="s">
        <v>223</v>
      </c>
      <c r="B115" s="56" t="s">
        <v>24</v>
      </c>
      <c r="C115" s="57">
        <v>160910</v>
      </c>
      <c r="D115" s="55" t="s">
        <v>224</v>
      </c>
      <c r="E115" s="55" t="s">
        <v>26</v>
      </c>
      <c r="F115" s="58">
        <v>384.41</v>
      </c>
      <c r="G115" s="59">
        <v>68.92</v>
      </c>
      <c r="H115" s="59">
        <v>9.41</v>
      </c>
      <c r="I115" s="58">
        <f t="shared" si="7"/>
        <v>30110.83</v>
      </c>
      <c r="K115" s="60">
        <f t="shared" si="8"/>
        <v>26493.53</v>
      </c>
      <c r="L115" s="60">
        <f t="shared" si="9"/>
        <v>3617.29</v>
      </c>
    </row>
    <row r="116" spans="1:12" ht="16.5" x14ac:dyDescent="0.2">
      <c r="A116" s="55" t="s">
        <v>225</v>
      </c>
      <c r="B116" s="56" t="s">
        <v>24</v>
      </c>
      <c r="C116" s="57">
        <v>160906</v>
      </c>
      <c r="D116" s="55" t="s">
        <v>226</v>
      </c>
      <c r="E116" s="55" t="s">
        <v>26</v>
      </c>
      <c r="F116" s="58">
        <v>77.400000000000006</v>
      </c>
      <c r="G116" s="59">
        <v>35.950000000000003</v>
      </c>
      <c r="H116" s="59">
        <v>4.3099999999999996</v>
      </c>
      <c r="I116" s="58">
        <f t="shared" si="7"/>
        <v>3116.12</v>
      </c>
      <c r="K116" s="60">
        <f t="shared" si="8"/>
        <v>2782.53</v>
      </c>
      <c r="L116" s="60">
        <f t="shared" si="9"/>
        <v>333.59</v>
      </c>
    </row>
    <row r="117" spans="1:12" x14ac:dyDescent="0.2">
      <c r="A117" s="51" t="s">
        <v>227</v>
      </c>
      <c r="B117" s="52"/>
      <c r="C117" s="52"/>
      <c r="D117" s="51" t="s">
        <v>63</v>
      </c>
      <c r="E117" s="52"/>
      <c r="F117" s="53"/>
      <c r="G117" s="53"/>
      <c r="H117" s="53"/>
      <c r="I117" s="61">
        <f>SUM(I118:I119)</f>
        <v>17917.63</v>
      </c>
      <c r="K117" s="60">
        <f t="shared" si="8"/>
        <v>0</v>
      </c>
      <c r="L117" s="60">
        <f t="shared" si="9"/>
        <v>0</v>
      </c>
    </row>
    <row r="118" spans="1:12" x14ac:dyDescent="0.2">
      <c r="A118" s="55" t="s">
        <v>228</v>
      </c>
      <c r="B118" s="56" t="s">
        <v>24</v>
      </c>
      <c r="C118" s="57">
        <v>261003</v>
      </c>
      <c r="D118" s="55" t="s">
        <v>229</v>
      </c>
      <c r="E118" s="55" t="s">
        <v>26</v>
      </c>
      <c r="F118" s="58">
        <v>38</v>
      </c>
      <c r="G118" s="59">
        <v>18.09</v>
      </c>
      <c r="H118" s="59">
        <v>8.41</v>
      </c>
      <c r="I118" s="58">
        <f t="shared" si="7"/>
        <v>1007</v>
      </c>
      <c r="K118" s="60">
        <f t="shared" si="8"/>
        <v>687.42</v>
      </c>
      <c r="L118" s="60">
        <f t="shared" si="9"/>
        <v>319.58</v>
      </c>
    </row>
    <row r="119" spans="1:12" ht="16.5" x14ac:dyDescent="0.2">
      <c r="A119" s="55" t="s">
        <v>230</v>
      </c>
      <c r="B119" s="56" t="s">
        <v>24</v>
      </c>
      <c r="C119" s="57">
        <v>261609</v>
      </c>
      <c r="D119" s="55" t="s">
        <v>231</v>
      </c>
      <c r="E119" s="55" t="s">
        <v>26</v>
      </c>
      <c r="F119" s="58">
        <v>1350.69</v>
      </c>
      <c r="G119" s="59">
        <v>9.6199999999999992</v>
      </c>
      <c r="H119" s="59">
        <v>2.9</v>
      </c>
      <c r="I119" s="58">
        <f t="shared" si="7"/>
        <v>16910.63</v>
      </c>
      <c r="K119" s="60">
        <f t="shared" si="8"/>
        <v>12993.63</v>
      </c>
      <c r="L119" s="60">
        <f t="shared" si="9"/>
        <v>3917</v>
      </c>
    </row>
    <row r="120" spans="1:12" x14ac:dyDescent="0.2">
      <c r="A120" s="51" t="s">
        <v>232</v>
      </c>
      <c r="B120" s="52"/>
      <c r="C120" s="52"/>
      <c r="D120" s="51" t="s">
        <v>35</v>
      </c>
      <c r="E120" s="52"/>
      <c r="F120" s="53"/>
      <c r="G120" s="53"/>
      <c r="H120" s="53"/>
      <c r="I120" s="61">
        <f>SUM(I121:I122)</f>
        <v>707.99</v>
      </c>
      <c r="K120" s="60">
        <f t="shared" si="8"/>
        <v>0</v>
      </c>
      <c r="L120" s="60">
        <f t="shared" si="9"/>
        <v>0</v>
      </c>
    </row>
    <row r="121" spans="1:12" x14ac:dyDescent="0.2">
      <c r="A121" s="55" t="s">
        <v>233</v>
      </c>
      <c r="B121" s="56" t="s">
        <v>24</v>
      </c>
      <c r="C121" s="57">
        <v>270501</v>
      </c>
      <c r="D121" s="55" t="s">
        <v>39</v>
      </c>
      <c r="E121" s="55" t="s">
        <v>26</v>
      </c>
      <c r="F121" s="58">
        <v>265.72000000000003</v>
      </c>
      <c r="G121" s="59">
        <v>0.86</v>
      </c>
      <c r="H121" s="59">
        <v>1.5</v>
      </c>
      <c r="I121" s="58">
        <f t="shared" si="7"/>
        <v>627.09</v>
      </c>
      <c r="K121" s="60">
        <f t="shared" si="8"/>
        <v>228.51</v>
      </c>
      <c r="L121" s="60">
        <f t="shared" si="9"/>
        <v>398.58</v>
      </c>
    </row>
    <row r="122" spans="1:12" x14ac:dyDescent="0.2">
      <c r="A122" s="55" t="s">
        <v>234</v>
      </c>
      <c r="B122" s="56" t="s">
        <v>24</v>
      </c>
      <c r="C122" s="57">
        <v>270501</v>
      </c>
      <c r="D122" s="55" t="s">
        <v>39</v>
      </c>
      <c r="E122" s="55" t="s">
        <v>26</v>
      </c>
      <c r="F122" s="58">
        <v>34.28</v>
      </c>
      <c r="G122" s="59">
        <v>0.86</v>
      </c>
      <c r="H122" s="59">
        <v>1.5</v>
      </c>
      <c r="I122" s="58">
        <f t="shared" si="7"/>
        <v>80.900000000000006</v>
      </c>
      <c r="K122" s="60">
        <f t="shared" si="8"/>
        <v>29.48</v>
      </c>
      <c r="L122" s="60">
        <f t="shared" si="9"/>
        <v>51.42</v>
      </c>
    </row>
    <row r="123" spans="1:12" x14ac:dyDescent="0.2">
      <c r="A123" s="46">
        <v>4</v>
      </c>
      <c r="B123" s="47"/>
      <c r="C123" s="47"/>
      <c r="D123" s="48" t="s">
        <v>9</v>
      </c>
      <c r="E123" s="48" t="s">
        <v>20</v>
      </c>
      <c r="F123" s="49"/>
      <c r="G123" s="49"/>
      <c r="H123" s="49"/>
      <c r="I123" s="62">
        <f>SUM(I124,I127)</f>
        <v>2119.2799999999997</v>
      </c>
      <c r="K123" s="60">
        <f t="shared" si="8"/>
        <v>0</v>
      </c>
      <c r="L123" s="60">
        <f t="shared" si="9"/>
        <v>0</v>
      </c>
    </row>
    <row r="124" spans="1:12" x14ac:dyDescent="0.2">
      <c r="A124" s="51" t="s">
        <v>235</v>
      </c>
      <c r="B124" s="52"/>
      <c r="C124" s="52"/>
      <c r="D124" s="51" t="s">
        <v>74</v>
      </c>
      <c r="E124" s="52"/>
      <c r="F124" s="53"/>
      <c r="G124" s="53"/>
      <c r="H124" s="53"/>
      <c r="I124" s="61">
        <f>SUM(I125:I126)</f>
        <v>20.399999999999999</v>
      </c>
      <c r="K124" s="60">
        <f t="shared" si="8"/>
        <v>0</v>
      </c>
      <c r="L124" s="60">
        <f t="shared" si="9"/>
        <v>0</v>
      </c>
    </row>
    <row r="125" spans="1:12" x14ac:dyDescent="0.2">
      <c r="A125" s="55" t="s">
        <v>236</v>
      </c>
      <c r="B125" s="56" t="s">
        <v>24</v>
      </c>
      <c r="C125" s="57">
        <v>40101</v>
      </c>
      <c r="D125" s="55" t="s">
        <v>86</v>
      </c>
      <c r="E125" s="55" t="s">
        <v>43</v>
      </c>
      <c r="F125" s="58">
        <v>0.48</v>
      </c>
      <c r="G125" s="59">
        <v>0</v>
      </c>
      <c r="H125" s="59">
        <v>25.58</v>
      </c>
      <c r="I125" s="58">
        <f t="shared" si="7"/>
        <v>12.27</v>
      </c>
      <c r="K125" s="60">
        <f t="shared" si="8"/>
        <v>0</v>
      </c>
      <c r="L125" s="60">
        <f t="shared" si="9"/>
        <v>12.27</v>
      </c>
    </row>
    <row r="126" spans="1:12" x14ac:dyDescent="0.2">
      <c r="A126" s="55" t="s">
        <v>237</v>
      </c>
      <c r="B126" s="56" t="s">
        <v>24</v>
      </c>
      <c r="C126" s="57">
        <v>40902</v>
      </c>
      <c r="D126" s="55" t="s">
        <v>82</v>
      </c>
      <c r="E126" s="55" t="s">
        <v>43</v>
      </c>
      <c r="F126" s="58">
        <v>0.48</v>
      </c>
      <c r="G126" s="59">
        <v>0</v>
      </c>
      <c r="H126" s="59">
        <v>16.95</v>
      </c>
      <c r="I126" s="58">
        <f t="shared" si="7"/>
        <v>8.1300000000000008</v>
      </c>
      <c r="K126" s="60">
        <f t="shared" si="8"/>
        <v>0</v>
      </c>
      <c r="L126" s="60">
        <f t="shared" si="9"/>
        <v>8.1300000000000008</v>
      </c>
    </row>
    <row r="127" spans="1:12" x14ac:dyDescent="0.2">
      <c r="A127" s="51" t="s">
        <v>238</v>
      </c>
      <c r="B127" s="52"/>
      <c r="C127" s="52"/>
      <c r="D127" s="51" t="s">
        <v>138</v>
      </c>
      <c r="E127" s="52"/>
      <c r="F127" s="53"/>
      <c r="G127" s="53"/>
      <c r="H127" s="53"/>
      <c r="I127" s="61">
        <f>I128</f>
        <v>2098.8799999999997</v>
      </c>
      <c r="K127" s="60">
        <f t="shared" si="8"/>
        <v>0</v>
      </c>
      <c r="L127" s="60">
        <f t="shared" si="9"/>
        <v>0</v>
      </c>
    </row>
    <row r="128" spans="1:12" x14ac:dyDescent="0.2">
      <c r="A128" s="63" t="s">
        <v>239</v>
      </c>
      <c r="B128" s="64"/>
      <c r="C128" s="64"/>
      <c r="D128" s="63" t="s">
        <v>240</v>
      </c>
      <c r="E128" s="64"/>
      <c r="F128" s="65"/>
      <c r="G128" s="65"/>
      <c r="H128" s="65"/>
      <c r="I128" s="66">
        <f>SUM(I129:I138)</f>
        <v>2098.8799999999997</v>
      </c>
      <c r="K128" s="60">
        <f t="shared" si="8"/>
        <v>0</v>
      </c>
      <c r="L128" s="60">
        <f t="shared" si="9"/>
        <v>0</v>
      </c>
    </row>
    <row r="129" spans="1:12" x14ac:dyDescent="0.2">
      <c r="A129" s="55" t="s">
        <v>241</v>
      </c>
      <c r="B129" s="56" t="s">
        <v>24</v>
      </c>
      <c r="C129" s="57">
        <v>70583</v>
      </c>
      <c r="D129" s="55" t="s">
        <v>242</v>
      </c>
      <c r="E129" s="55" t="s">
        <v>94</v>
      </c>
      <c r="F129" s="58">
        <v>115</v>
      </c>
      <c r="G129" s="59">
        <v>4.82</v>
      </c>
      <c r="H129" s="59">
        <v>1.75</v>
      </c>
      <c r="I129" s="58">
        <f t="shared" si="7"/>
        <v>755.55</v>
      </c>
      <c r="K129" s="60">
        <f t="shared" si="8"/>
        <v>554.29999999999995</v>
      </c>
      <c r="L129" s="60">
        <f t="shared" si="9"/>
        <v>201.25</v>
      </c>
    </row>
    <row r="130" spans="1:12" ht="33" x14ac:dyDescent="0.2">
      <c r="A130" s="55" t="s">
        <v>243</v>
      </c>
      <c r="B130" s="56" t="s">
        <v>102</v>
      </c>
      <c r="C130" s="57">
        <v>97667</v>
      </c>
      <c r="D130" s="55" t="s">
        <v>244</v>
      </c>
      <c r="E130" s="55" t="s">
        <v>94</v>
      </c>
      <c r="F130" s="58">
        <v>10</v>
      </c>
      <c r="G130" s="59">
        <v>4.47</v>
      </c>
      <c r="H130" s="59">
        <v>1.89</v>
      </c>
      <c r="I130" s="58">
        <f t="shared" si="7"/>
        <v>63.6</v>
      </c>
      <c r="K130" s="60">
        <f t="shared" si="8"/>
        <v>44.7</v>
      </c>
      <c r="L130" s="60">
        <f t="shared" si="9"/>
        <v>18.899999999999999</v>
      </c>
    </row>
    <row r="131" spans="1:12" ht="16.5" x14ac:dyDescent="0.2">
      <c r="A131" s="55" t="s">
        <v>245</v>
      </c>
      <c r="B131" s="56" t="s">
        <v>24</v>
      </c>
      <c r="C131" s="57">
        <v>70714</v>
      </c>
      <c r="D131" s="55" t="s">
        <v>246</v>
      </c>
      <c r="E131" s="55" t="s">
        <v>20</v>
      </c>
      <c r="F131" s="58">
        <v>2</v>
      </c>
      <c r="G131" s="59">
        <v>109.55</v>
      </c>
      <c r="H131" s="59">
        <v>158.16</v>
      </c>
      <c r="I131" s="58">
        <f t="shared" si="7"/>
        <v>535.41999999999996</v>
      </c>
      <c r="K131" s="60">
        <f t="shared" si="8"/>
        <v>219.1</v>
      </c>
      <c r="L131" s="60">
        <f t="shared" si="9"/>
        <v>316.32</v>
      </c>
    </row>
    <row r="132" spans="1:12" ht="24.75" x14ac:dyDescent="0.2">
      <c r="A132" s="55" t="s">
        <v>247</v>
      </c>
      <c r="B132" s="56" t="s">
        <v>102</v>
      </c>
      <c r="C132" s="57">
        <v>101798</v>
      </c>
      <c r="D132" s="55" t="s">
        <v>248</v>
      </c>
      <c r="E132" s="55" t="s">
        <v>20</v>
      </c>
      <c r="F132" s="58">
        <v>2</v>
      </c>
      <c r="G132" s="59">
        <v>237.71</v>
      </c>
      <c r="H132" s="59">
        <v>25.2</v>
      </c>
      <c r="I132" s="58">
        <f t="shared" si="7"/>
        <v>525.82000000000005</v>
      </c>
      <c r="K132" s="60">
        <f t="shared" si="8"/>
        <v>475.42</v>
      </c>
      <c r="L132" s="60">
        <f t="shared" si="9"/>
        <v>50.4</v>
      </c>
    </row>
    <row r="133" spans="1:12" x14ac:dyDescent="0.2">
      <c r="A133" s="55" t="s">
        <v>249</v>
      </c>
      <c r="B133" s="56" t="s">
        <v>24</v>
      </c>
      <c r="C133" s="57">
        <v>71202</v>
      </c>
      <c r="D133" s="55" t="s">
        <v>206</v>
      </c>
      <c r="E133" s="55" t="s">
        <v>94</v>
      </c>
      <c r="F133" s="58">
        <v>11</v>
      </c>
      <c r="G133" s="59">
        <v>3.31</v>
      </c>
      <c r="H133" s="59">
        <v>5.38</v>
      </c>
      <c r="I133" s="58">
        <f t="shared" si="7"/>
        <v>95.59</v>
      </c>
      <c r="K133" s="60">
        <f t="shared" si="8"/>
        <v>36.409999999999997</v>
      </c>
      <c r="L133" s="60">
        <f t="shared" si="9"/>
        <v>59.18</v>
      </c>
    </row>
    <row r="134" spans="1:12" x14ac:dyDescent="0.2">
      <c r="A134" s="55" t="s">
        <v>250</v>
      </c>
      <c r="B134" s="56" t="s">
        <v>24</v>
      </c>
      <c r="C134" s="57">
        <v>70352</v>
      </c>
      <c r="D134" s="55" t="s">
        <v>142</v>
      </c>
      <c r="E134" s="55" t="s">
        <v>20</v>
      </c>
      <c r="F134" s="58">
        <v>8</v>
      </c>
      <c r="G134" s="59">
        <v>0.45</v>
      </c>
      <c r="H134" s="59">
        <v>0.27</v>
      </c>
      <c r="I134" s="58">
        <f t="shared" si="7"/>
        <v>5.76</v>
      </c>
      <c r="K134" s="60">
        <f t="shared" si="8"/>
        <v>3.6</v>
      </c>
      <c r="L134" s="60">
        <f t="shared" si="9"/>
        <v>2.16</v>
      </c>
    </row>
    <row r="135" spans="1:12" x14ac:dyDescent="0.2">
      <c r="A135" s="55" t="s">
        <v>251</v>
      </c>
      <c r="B135" s="56" t="s">
        <v>24</v>
      </c>
      <c r="C135" s="57">
        <v>71861</v>
      </c>
      <c r="D135" s="55" t="s">
        <v>252</v>
      </c>
      <c r="E135" s="55" t="s">
        <v>20</v>
      </c>
      <c r="F135" s="58">
        <v>16</v>
      </c>
      <c r="G135" s="59">
        <v>0.04</v>
      </c>
      <c r="H135" s="59">
        <v>0.27</v>
      </c>
      <c r="I135" s="58">
        <f t="shared" si="7"/>
        <v>4.96</v>
      </c>
      <c r="K135" s="60">
        <f t="shared" si="8"/>
        <v>0.64</v>
      </c>
      <c r="L135" s="60">
        <f t="shared" si="9"/>
        <v>4.32</v>
      </c>
    </row>
    <row r="136" spans="1:12" x14ac:dyDescent="0.2">
      <c r="A136" s="55" t="s">
        <v>253</v>
      </c>
      <c r="B136" s="56" t="s">
        <v>24</v>
      </c>
      <c r="C136" s="57">
        <v>70422</v>
      </c>
      <c r="D136" s="55" t="s">
        <v>147</v>
      </c>
      <c r="E136" s="55" t="s">
        <v>148</v>
      </c>
      <c r="F136" s="58">
        <v>16</v>
      </c>
      <c r="G136" s="59">
        <v>1.36</v>
      </c>
      <c r="H136" s="59">
        <v>0.27</v>
      </c>
      <c r="I136" s="58">
        <f t="shared" si="7"/>
        <v>26.08</v>
      </c>
      <c r="K136" s="60">
        <f t="shared" si="8"/>
        <v>21.76</v>
      </c>
      <c r="L136" s="60">
        <f t="shared" si="9"/>
        <v>4.32</v>
      </c>
    </row>
    <row r="137" spans="1:12" x14ac:dyDescent="0.2">
      <c r="A137" s="55" t="s">
        <v>254</v>
      </c>
      <c r="B137" s="56" t="s">
        <v>24</v>
      </c>
      <c r="C137" s="57">
        <v>71742</v>
      </c>
      <c r="D137" s="55" t="s">
        <v>208</v>
      </c>
      <c r="E137" s="55" t="s">
        <v>20</v>
      </c>
      <c r="F137" s="58">
        <v>4</v>
      </c>
      <c r="G137" s="59">
        <v>0.92</v>
      </c>
      <c r="H137" s="59">
        <v>1.34</v>
      </c>
      <c r="I137" s="58">
        <f t="shared" ref="I137:I158" si="10">TRUNC(F137*(G137+H137),2)</f>
        <v>9.0399999999999991</v>
      </c>
      <c r="K137" s="60">
        <f t="shared" ref="K137:K160" si="11">TRUNC(G137*F137,2)</f>
        <v>3.68</v>
      </c>
      <c r="L137" s="60">
        <f t="shared" ref="L137:L160" si="12">TRUNC(H137*F137,2)</f>
        <v>5.36</v>
      </c>
    </row>
    <row r="138" spans="1:12" x14ac:dyDescent="0.2">
      <c r="A138" s="55" t="s">
        <v>255</v>
      </c>
      <c r="B138" s="56" t="s">
        <v>24</v>
      </c>
      <c r="C138" s="57">
        <v>71173</v>
      </c>
      <c r="D138" s="55" t="s">
        <v>166</v>
      </c>
      <c r="E138" s="55" t="s">
        <v>20</v>
      </c>
      <c r="F138" s="58">
        <v>1</v>
      </c>
      <c r="G138" s="59">
        <v>52.86</v>
      </c>
      <c r="H138" s="59">
        <v>24.2</v>
      </c>
      <c r="I138" s="58">
        <f t="shared" si="10"/>
        <v>77.06</v>
      </c>
      <c r="K138" s="60">
        <f t="shared" si="11"/>
        <v>52.86</v>
      </c>
      <c r="L138" s="60">
        <f t="shared" si="12"/>
        <v>24.2</v>
      </c>
    </row>
    <row r="139" spans="1:12" x14ac:dyDescent="0.2">
      <c r="A139" s="46">
        <v>5</v>
      </c>
      <c r="B139" s="47"/>
      <c r="C139" s="47"/>
      <c r="D139" s="48" t="s">
        <v>10</v>
      </c>
      <c r="E139" s="48" t="s">
        <v>20</v>
      </c>
      <c r="F139" s="49"/>
      <c r="G139" s="49"/>
      <c r="H139" s="49"/>
      <c r="I139" s="62">
        <f>I140</f>
        <v>22579.279999999999</v>
      </c>
      <c r="K139" s="60">
        <f t="shared" si="11"/>
        <v>0</v>
      </c>
      <c r="L139" s="60">
        <f t="shared" si="12"/>
        <v>0</v>
      </c>
    </row>
    <row r="140" spans="1:12" x14ac:dyDescent="0.2">
      <c r="A140" s="51" t="s">
        <v>256</v>
      </c>
      <c r="B140" s="52"/>
      <c r="C140" s="52"/>
      <c r="D140" s="51" t="s">
        <v>257</v>
      </c>
      <c r="E140" s="52"/>
      <c r="F140" s="53"/>
      <c r="G140" s="53"/>
      <c r="H140" s="53"/>
      <c r="I140" s="61">
        <f>SUM(I141,I147,I150,I152)</f>
        <v>22579.279999999999</v>
      </c>
      <c r="K140" s="60">
        <f t="shared" si="11"/>
        <v>0</v>
      </c>
      <c r="L140" s="60">
        <f t="shared" si="12"/>
        <v>0</v>
      </c>
    </row>
    <row r="141" spans="1:12" x14ac:dyDescent="0.2">
      <c r="A141" s="63" t="s">
        <v>258</v>
      </c>
      <c r="B141" s="64"/>
      <c r="C141" s="64"/>
      <c r="D141" s="63" t="s">
        <v>259</v>
      </c>
      <c r="E141" s="64"/>
      <c r="F141" s="65"/>
      <c r="G141" s="65"/>
      <c r="H141" s="65"/>
      <c r="I141" s="66">
        <f>SUM(I142:I146)</f>
        <v>18965.370000000003</v>
      </c>
      <c r="K141" s="60">
        <f t="shared" si="11"/>
        <v>0</v>
      </c>
      <c r="L141" s="60">
        <f t="shared" si="12"/>
        <v>0</v>
      </c>
    </row>
    <row r="142" spans="1:12" ht="24.75" x14ac:dyDescent="0.2">
      <c r="A142" s="55" t="s">
        <v>260</v>
      </c>
      <c r="B142" s="56" t="s">
        <v>24</v>
      </c>
      <c r="C142" s="57">
        <v>180323</v>
      </c>
      <c r="D142" s="55" t="s">
        <v>261</v>
      </c>
      <c r="E142" s="55" t="s">
        <v>26</v>
      </c>
      <c r="F142" s="58">
        <v>25.64</v>
      </c>
      <c r="G142" s="59">
        <v>515.1</v>
      </c>
      <c r="H142" s="59">
        <v>52.27</v>
      </c>
      <c r="I142" s="58">
        <f t="shared" si="10"/>
        <v>14547.36</v>
      </c>
      <c r="K142" s="60">
        <f t="shared" si="11"/>
        <v>13207.16</v>
      </c>
      <c r="L142" s="60">
        <f t="shared" si="12"/>
        <v>1340.2</v>
      </c>
    </row>
    <row r="143" spans="1:12" ht="16.5" x14ac:dyDescent="0.2">
      <c r="A143" s="55" t="s">
        <v>262</v>
      </c>
      <c r="B143" s="56" t="s">
        <v>24</v>
      </c>
      <c r="C143" s="57">
        <v>271417</v>
      </c>
      <c r="D143" s="55" t="s">
        <v>263</v>
      </c>
      <c r="E143" s="55" t="s">
        <v>94</v>
      </c>
      <c r="F143" s="58">
        <v>64.099999999999994</v>
      </c>
      <c r="G143" s="59">
        <v>13.76</v>
      </c>
      <c r="H143" s="59">
        <v>26.95</v>
      </c>
      <c r="I143" s="58">
        <f t="shared" si="10"/>
        <v>2609.5100000000002</v>
      </c>
      <c r="K143" s="60">
        <f t="shared" si="11"/>
        <v>882.01</v>
      </c>
      <c r="L143" s="60">
        <f t="shared" si="12"/>
        <v>1727.49</v>
      </c>
    </row>
    <row r="144" spans="1:12" ht="16.5" x14ac:dyDescent="0.2">
      <c r="A144" s="55" t="s">
        <v>264</v>
      </c>
      <c r="B144" s="56" t="s">
        <v>24</v>
      </c>
      <c r="C144" s="57">
        <v>81828</v>
      </c>
      <c r="D144" s="55" t="s">
        <v>265</v>
      </c>
      <c r="E144" s="55" t="s">
        <v>20</v>
      </c>
      <c r="F144" s="58">
        <v>3</v>
      </c>
      <c r="G144" s="59">
        <v>359.22</v>
      </c>
      <c r="H144" s="59">
        <v>212.19</v>
      </c>
      <c r="I144" s="58">
        <f t="shared" si="10"/>
        <v>1714.23</v>
      </c>
      <c r="K144" s="60">
        <f t="shared" si="11"/>
        <v>1077.6600000000001</v>
      </c>
      <c r="L144" s="60">
        <f t="shared" si="12"/>
        <v>636.57000000000005</v>
      </c>
    </row>
    <row r="145" spans="1:12" x14ac:dyDescent="0.2">
      <c r="A145" s="55" t="s">
        <v>266</v>
      </c>
      <c r="B145" s="56" t="s">
        <v>24</v>
      </c>
      <c r="C145" s="57">
        <v>81504</v>
      </c>
      <c r="D145" s="55" t="s">
        <v>267</v>
      </c>
      <c r="E145" s="55" t="s">
        <v>20</v>
      </c>
      <c r="F145" s="58">
        <v>1</v>
      </c>
      <c r="G145" s="59">
        <v>45.89</v>
      </c>
      <c r="H145" s="59">
        <v>0</v>
      </c>
      <c r="I145" s="58">
        <f t="shared" si="10"/>
        <v>45.89</v>
      </c>
      <c r="K145" s="60">
        <f t="shared" si="11"/>
        <v>45.89</v>
      </c>
      <c r="L145" s="60">
        <f t="shared" si="12"/>
        <v>0</v>
      </c>
    </row>
    <row r="146" spans="1:12" x14ac:dyDescent="0.2">
      <c r="A146" s="55" t="s">
        <v>268</v>
      </c>
      <c r="B146" s="56" t="s">
        <v>24</v>
      </c>
      <c r="C146" s="57">
        <v>81501</v>
      </c>
      <c r="D146" s="55" t="s">
        <v>269</v>
      </c>
      <c r="E146" s="55" t="s">
        <v>20</v>
      </c>
      <c r="F146" s="58">
        <v>1</v>
      </c>
      <c r="G146" s="67">
        <v>48.38</v>
      </c>
      <c r="H146" s="67">
        <v>0</v>
      </c>
      <c r="I146" s="58">
        <f t="shared" si="10"/>
        <v>48.38</v>
      </c>
      <c r="K146" s="60">
        <f t="shared" si="11"/>
        <v>48.38</v>
      </c>
      <c r="L146" s="60">
        <f t="shared" si="12"/>
        <v>0</v>
      </c>
    </row>
    <row r="147" spans="1:12" x14ac:dyDescent="0.2">
      <c r="A147" s="63" t="s">
        <v>270</v>
      </c>
      <c r="B147" s="64"/>
      <c r="C147" s="64"/>
      <c r="D147" s="63" t="s">
        <v>271</v>
      </c>
      <c r="E147" s="64"/>
      <c r="F147" s="65"/>
      <c r="G147" s="65"/>
      <c r="H147" s="65"/>
      <c r="I147" s="66">
        <f>SUM(I148:I149)</f>
        <v>2949.48</v>
      </c>
      <c r="K147" s="60">
        <f t="shared" si="11"/>
        <v>0</v>
      </c>
      <c r="L147" s="60">
        <f t="shared" si="12"/>
        <v>0</v>
      </c>
    </row>
    <row r="148" spans="1:12" x14ac:dyDescent="0.2">
      <c r="A148" s="55" t="s">
        <v>272</v>
      </c>
      <c r="B148" s="56" t="s">
        <v>24</v>
      </c>
      <c r="C148" s="57">
        <v>82304</v>
      </c>
      <c r="D148" s="55" t="s">
        <v>273</v>
      </c>
      <c r="E148" s="55" t="s">
        <v>94</v>
      </c>
      <c r="F148" s="58">
        <v>36</v>
      </c>
      <c r="G148" s="59">
        <v>12.49</v>
      </c>
      <c r="H148" s="59">
        <v>13.98</v>
      </c>
      <c r="I148" s="58">
        <f t="shared" si="10"/>
        <v>952.92</v>
      </c>
      <c r="K148" s="60">
        <f t="shared" si="11"/>
        <v>449.64</v>
      </c>
      <c r="L148" s="60">
        <f t="shared" si="12"/>
        <v>503.28</v>
      </c>
    </row>
    <row r="149" spans="1:12" ht="24.75" x14ac:dyDescent="0.2">
      <c r="A149" s="55" t="s">
        <v>274</v>
      </c>
      <c r="B149" s="56" t="s">
        <v>102</v>
      </c>
      <c r="C149" s="57">
        <v>89849</v>
      </c>
      <c r="D149" s="55" t="s">
        <v>275</v>
      </c>
      <c r="E149" s="55" t="s">
        <v>94</v>
      </c>
      <c r="F149" s="58">
        <v>36</v>
      </c>
      <c r="G149" s="59">
        <v>45.15</v>
      </c>
      <c r="H149" s="59">
        <v>10.31</v>
      </c>
      <c r="I149" s="58">
        <f t="shared" si="10"/>
        <v>1996.56</v>
      </c>
      <c r="K149" s="60">
        <f t="shared" si="11"/>
        <v>1625.4</v>
      </c>
      <c r="L149" s="60">
        <f t="shared" si="12"/>
        <v>371.16</v>
      </c>
    </row>
    <row r="150" spans="1:12" x14ac:dyDescent="0.2">
      <c r="A150" s="63" t="s">
        <v>276</v>
      </c>
      <c r="B150" s="64"/>
      <c r="C150" s="64"/>
      <c r="D150" s="63" t="s">
        <v>277</v>
      </c>
      <c r="E150" s="64"/>
      <c r="F150" s="65"/>
      <c r="G150" s="65"/>
      <c r="H150" s="65"/>
      <c r="I150" s="66">
        <f>I151</f>
        <v>100.92</v>
      </c>
      <c r="K150" s="60">
        <f t="shared" si="11"/>
        <v>0</v>
      </c>
      <c r="L150" s="60">
        <f t="shared" si="12"/>
        <v>0</v>
      </c>
    </row>
    <row r="151" spans="1:12" ht="33" x14ac:dyDescent="0.2">
      <c r="A151" s="55" t="s">
        <v>278</v>
      </c>
      <c r="B151" s="56" t="s">
        <v>102</v>
      </c>
      <c r="C151" s="57">
        <v>95693</v>
      </c>
      <c r="D151" s="55" t="s">
        <v>279</v>
      </c>
      <c r="E151" s="55" t="s">
        <v>20</v>
      </c>
      <c r="F151" s="58">
        <v>2</v>
      </c>
      <c r="G151" s="59">
        <v>44.35</v>
      </c>
      <c r="H151" s="59">
        <v>6.11</v>
      </c>
      <c r="I151" s="58">
        <f t="shared" si="10"/>
        <v>100.92</v>
      </c>
      <c r="K151" s="60">
        <f t="shared" si="11"/>
        <v>88.7</v>
      </c>
      <c r="L151" s="60">
        <f t="shared" si="12"/>
        <v>12.22</v>
      </c>
    </row>
    <row r="152" spans="1:12" x14ac:dyDescent="0.2">
      <c r="A152" s="63" t="s">
        <v>280</v>
      </c>
      <c r="B152" s="64"/>
      <c r="C152" s="64"/>
      <c r="D152" s="63" t="s">
        <v>281</v>
      </c>
      <c r="E152" s="64"/>
      <c r="F152" s="65"/>
      <c r="G152" s="65"/>
      <c r="H152" s="65"/>
      <c r="I152" s="66">
        <f>SUM(I153:I154)</f>
        <v>563.51</v>
      </c>
      <c r="K152" s="60">
        <f t="shared" si="11"/>
        <v>0</v>
      </c>
      <c r="L152" s="60">
        <f t="shared" si="12"/>
        <v>0</v>
      </c>
    </row>
    <row r="153" spans="1:12" x14ac:dyDescent="0.2">
      <c r="A153" s="55" t="s">
        <v>282</v>
      </c>
      <c r="B153" s="56" t="s">
        <v>24</v>
      </c>
      <c r="C153" s="57">
        <v>40101</v>
      </c>
      <c r="D153" s="55" t="s">
        <v>86</v>
      </c>
      <c r="E153" s="55" t="s">
        <v>43</v>
      </c>
      <c r="F153" s="58">
        <v>13.25</v>
      </c>
      <c r="G153" s="59">
        <v>0</v>
      </c>
      <c r="H153" s="59">
        <v>25.58</v>
      </c>
      <c r="I153" s="58">
        <f t="shared" si="10"/>
        <v>338.93</v>
      </c>
      <c r="K153" s="60">
        <f t="shared" si="11"/>
        <v>0</v>
      </c>
      <c r="L153" s="60">
        <f t="shared" si="12"/>
        <v>338.93</v>
      </c>
    </row>
    <row r="154" spans="1:12" x14ac:dyDescent="0.2">
      <c r="A154" s="70" t="s">
        <v>283</v>
      </c>
      <c r="B154" s="71" t="s">
        <v>24</v>
      </c>
      <c r="C154" s="72">
        <v>40902</v>
      </c>
      <c r="D154" s="70" t="s">
        <v>82</v>
      </c>
      <c r="E154" s="70" t="s">
        <v>43</v>
      </c>
      <c r="F154" s="73">
        <v>13.25</v>
      </c>
      <c r="G154" s="59">
        <v>0</v>
      </c>
      <c r="H154" s="59">
        <v>16.95</v>
      </c>
      <c r="I154" s="58">
        <f t="shared" si="10"/>
        <v>224.58</v>
      </c>
      <c r="K154" s="60">
        <f t="shared" si="11"/>
        <v>0</v>
      </c>
      <c r="L154" s="60">
        <f t="shared" si="12"/>
        <v>224.58</v>
      </c>
    </row>
    <row r="155" spans="1:12" x14ac:dyDescent="0.2">
      <c r="A155" s="46">
        <v>6</v>
      </c>
      <c r="B155" s="47"/>
      <c r="C155" s="47"/>
      <c r="D155" s="48" t="s">
        <v>11</v>
      </c>
      <c r="E155" s="48" t="s">
        <v>20</v>
      </c>
      <c r="F155" s="49"/>
      <c r="G155" s="49"/>
      <c r="H155" s="49"/>
      <c r="I155" s="62">
        <f>SUM(I156,I159)</f>
        <v>3889.75</v>
      </c>
      <c r="K155" s="60">
        <f t="shared" si="11"/>
        <v>0</v>
      </c>
      <c r="L155" s="60">
        <f t="shared" si="12"/>
        <v>0</v>
      </c>
    </row>
    <row r="156" spans="1:12" x14ac:dyDescent="0.2">
      <c r="A156" s="51" t="s">
        <v>284</v>
      </c>
      <c r="B156" s="52"/>
      <c r="C156" s="52"/>
      <c r="D156" s="51" t="s">
        <v>22</v>
      </c>
      <c r="E156" s="52"/>
      <c r="F156" s="53"/>
      <c r="G156" s="53"/>
      <c r="H156" s="53"/>
      <c r="I156" s="61">
        <f>I157</f>
        <v>3022.29</v>
      </c>
      <c r="K156" s="60">
        <f t="shared" si="11"/>
        <v>0</v>
      </c>
      <c r="L156" s="60">
        <f t="shared" si="12"/>
        <v>0</v>
      </c>
    </row>
    <row r="157" spans="1:12" ht="16.5" x14ac:dyDescent="0.2">
      <c r="A157" s="63" t="s">
        <v>285</v>
      </c>
      <c r="B157" s="64"/>
      <c r="C157" s="64"/>
      <c r="D157" s="63" t="s">
        <v>286</v>
      </c>
      <c r="E157" s="64"/>
      <c r="F157" s="65"/>
      <c r="G157" s="65"/>
      <c r="H157" s="65"/>
      <c r="I157" s="66">
        <f>I158</f>
        <v>3022.29</v>
      </c>
      <c r="K157" s="60">
        <f t="shared" si="11"/>
        <v>0</v>
      </c>
      <c r="L157" s="60">
        <f t="shared" si="12"/>
        <v>0</v>
      </c>
    </row>
    <row r="158" spans="1:12" ht="16.5" x14ac:dyDescent="0.2">
      <c r="A158" s="55" t="s">
        <v>287</v>
      </c>
      <c r="B158" s="56" t="s">
        <v>24</v>
      </c>
      <c r="C158" s="57">
        <v>20121</v>
      </c>
      <c r="D158" s="55" t="s">
        <v>45</v>
      </c>
      <c r="E158" s="55" t="s">
        <v>43</v>
      </c>
      <c r="F158" s="58">
        <v>24.92</v>
      </c>
      <c r="G158" s="59">
        <v>0</v>
      </c>
      <c r="H158" s="59">
        <v>121.28</v>
      </c>
      <c r="I158" s="58">
        <f t="shared" si="10"/>
        <v>3022.29</v>
      </c>
      <c r="K158" s="60">
        <f t="shared" si="11"/>
        <v>0</v>
      </c>
      <c r="L158" s="60">
        <f t="shared" si="12"/>
        <v>3022.29</v>
      </c>
    </row>
    <row r="159" spans="1:12" x14ac:dyDescent="0.2">
      <c r="A159" s="51" t="s">
        <v>288</v>
      </c>
      <c r="B159" s="52"/>
      <c r="C159" s="52"/>
      <c r="D159" s="74" t="s">
        <v>49</v>
      </c>
      <c r="E159" s="52"/>
      <c r="F159" s="61"/>
      <c r="G159" s="61"/>
      <c r="H159" s="61"/>
      <c r="I159" s="61">
        <f>I160</f>
        <v>867.46</v>
      </c>
      <c r="K159" s="60">
        <f t="shared" si="11"/>
        <v>0</v>
      </c>
      <c r="L159" s="60">
        <f t="shared" si="12"/>
        <v>0</v>
      </c>
    </row>
    <row r="160" spans="1:12" ht="16.5" x14ac:dyDescent="0.2">
      <c r="A160" s="55" t="s">
        <v>289</v>
      </c>
      <c r="B160" s="56" t="s">
        <v>24</v>
      </c>
      <c r="C160" s="75">
        <v>30101</v>
      </c>
      <c r="D160" s="76" t="s">
        <v>51</v>
      </c>
      <c r="E160" s="77" t="s">
        <v>43</v>
      </c>
      <c r="F160" s="73">
        <v>24.92</v>
      </c>
      <c r="G160" s="59">
        <v>27.63</v>
      </c>
      <c r="H160" s="59">
        <v>7.18</v>
      </c>
      <c r="I160" s="58">
        <f>TRUNC(F160*(G160+H160),2)</f>
        <v>867.46</v>
      </c>
      <c r="K160" s="60">
        <f t="shared" si="11"/>
        <v>688.53</v>
      </c>
      <c r="L160" s="60">
        <f t="shared" si="12"/>
        <v>178.92</v>
      </c>
    </row>
    <row r="161" spans="4:12" ht="10.5" customHeight="1" x14ac:dyDescent="0.2">
      <c r="D161" s="78"/>
      <c r="E161" s="92" t="s">
        <v>295</v>
      </c>
      <c r="F161" s="93"/>
      <c r="G161" s="93"/>
      <c r="H161" s="93"/>
      <c r="I161" s="79">
        <f>SUM(I155,I139,I123,I30,I15,I6)</f>
        <v>428996.81000000006</v>
      </c>
      <c r="K161" s="82">
        <f>SUM(K8:K160)</f>
        <v>344756.57</v>
      </c>
      <c r="L161" s="82">
        <f>SUM(L8:L160)</f>
        <v>84240.180000000022</v>
      </c>
    </row>
    <row r="162" spans="4:12" ht="10.5" customHeight="1" x14ac:dyDescent="0.2">
      <c r="D162" s="78"/>
      <c r="E162" s="92" t="s">
        <v>294</v>
      </c>
      <c r="F162" s="93"/>
      <c r="G162" s="93"/>
      <c r="H162" s="93"/>
      <c r="I162" s="79">
        <f>I161*0.2141</f>
        <v>91848.217021000019</v>
      </c>
    </row>
    <row r="163" spans="4:12" ht="10.5" customHeight="1" x14ac:dyDescent="0.2">
      <c r="D163" s="78"/>
      <c r="E163" s="92" t="s">
        <v>293</v>
      </c>
      <c r="F163" s="93"/>
      <c r="G163" s="93"/>
      <c r="H163" s="93"/>
      <c r="I163" s="80">
        <f>I161+I162</f>
        <v>520845.02702100005</v>
      </c>
    </row>
    <row r="164" spans="4:12" x14ac:dyDescent="0.2">
      <c r="E164" s="92" t="s">
        <v>296</v>
      </c>
      <c r="F164" s="93"/>
      <c r="G164" s="93"/>
      <c r="H164" s="93"/>
      <c r="I164" s="81">
        <f>I163/1740.88</f>
        <v>299.18491051709481</v>
      </c>
    </row>
    <row r="165" spans="4:12" x14ac:dyDescent="0.2">
      <c r="E165" s="92" t="s">
        <v>297</v>
      </c>
      <c r="F165" s="93"/>
      <c r="G165" s="93"/>
      <c r="H165" s="93"/>
      <c r="I165" s="79">
        <f>K161</f>
        <v>344756.57</v>
      </c>
    </row>
    <row r="166" spans="4:12" x14ac:dyDescent="0.2">
      <c r="E166" s="92" t="s">
        <v>298</v>
      </c>
      <c r="F166" s="93"/>
      <c r="G166" s="93"/>
      <c r="H166" s="93"/>
      <c r="I166" s="79">
        <f>L161</f>
        <v>84240.180000000022</v>
      </c>
    </row>
    <row r="167" spans="4:12" x14ac:dyDescent="0.2">
      <c r="E167" s="78"/>
      <c r="F167" s="82"/>
      <c r="G167" s="82"/>
      <c r="H167" s="82"/>
    </row>
  </sheetData>
  <mergeCells count="19">
    <mergeCell ref="K6:K7"/>
    <mergeCell ref="L6:L7"/>
    <mergeCell ref="A3:C3"/>
    <mergeCell ref="E3:G3"/>
    <mergeCell ref="H3:I3"/>
    <mergeCell ref="A4:C4"/>
    <mergeCell ref="E4:G4"/>
    <mergeCell ref="H4:I4"/>
    <mergeCell ref="A1:G1"/>
    <mergeCell ref="H1:I1"/>
    <mergeCell ref="A2:D2"/>
    <mergeCell ref="E2:G2"/>
    <mergeCell ref="H2:I2"/>
    <mergeCell ref="E166:H166"/>
    <mergeCell ref="E165:H165"/>
    <mergeCell ref="E164:H164"/>
    <mergeCell ref="E161:H161"/>
    <mergeCell ref="E162:H162"/>
    <mergeCell ref="E163:H163"/>
  </mergeCells>
  <pageMargins left="0.23622047244094491" right="0.23622047244094491" top="1.1417322834645669" bottom="0.74803149606299213" header="0.31496062992125984" footer="0.31496062992125984"/>
  <pageSetup paperSize="9" orientation="portrait" verticalDpi="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24"/>
  <sheetViews>
    <sheetView view="pageBreakPreview" topLeftCell="A10" zoomScale="145" zoomScaleNormal="100" zoomScaleSheetLayoutView="145" workbookViewId="0">
      <selection activeCell="C11" sqref="C11"/>
    </sheetView>
  </sheetViews>
  <sheetFormatPr defaultRowHeight="9" x14ac:dyDescent="0.2"/>
  <cols>
    <col min="1" max="1" width="7.5" style="1" customWidth="1"/>
    <col min="2" max="2" width="52.6640625" style="1" customWidth="1"/>
    <col min="3" max="3" width="17.33203125" style="1" customWidth="1"/>
    <col min="4" max="4" width="18.1640625" style="1" customWidth="1"/>
    <col min="5" max="5" width="14.83203125" style="1" customWidth="1"/>
    <col min="6" max="16384" width="9.33203125" style="1"/>
  </cols>
  <sheetData>
    <row r="1" spans="1:5" s="31" customFormat="1" ht="18" customHeight="1" x14ac:dyDescent="0.2">
      <c r="A1" s="88" t="s">
        <v>373</v>
      </c>
      <c r="B1" s="89"/>
      <c r="C1" s="90"/>
      <c r="D1" s="88" t="s">
        <v>374</v>
      </c>
      <c r="E1" s="90"/>
    </row>
    <row r="2" spans="1:5" s="31" customFormat="1" ht="18.75" customHeight="1" x14ac:dyDescent="0.2">
      <c r="A2" s="91" t="s">
        <v>367</v>
      </c>
      <c r="B2" s="89"/>
      <c r="C2" s="90"/>
      <c r="D2" s="88" t="s">
        <v>385</v>
      </c>
      <c r="E2" s="90"/>
    </row>
    <row r="3" spans="1:5" s="31" customFormat="1" ht="18.75" customHeight="1" x14ac:dyDescent="0.2">
      <c r="A3" s="88" t="s">
        <v>383</v>
      </c>
      <c r="B3" s="89"/>
      <c r="C3" s="90"/>
      <c r="D3" s="91" t="s">
        <v>369</v>
      </c>
      <c r="E3" s="90"/>
    </row>
    <row r="4" spans="1:5" s="31" customFormat="1" ht="18" customHeight="1" x14ac:dyDescent="0.2">
      <c r="A4" s="88" t="s">
        <v>370</v>
      </c>
      <c r="B4" s="90"/>
      <c r="C4" s="32" t="s">
        <v>377</v>
      </c>
      <c r="D4" s="88" t="s">
        <v>378</v>
      </c>
      <c r="E4" s="90"/>
    </row>
    <row r="5" spans="1:5" x14ac:dyDescent="0.2">
      <c r="A5" s="105" t="s">
        <v>299</v>
      </c>
      <c r="B5" s="105"/>
      <c r="C5" s="105"/>
      <c r="D5" s="105"/>
      <c r="E5" s="105"/>
    </row>
    <row r="6" spans="1:5" ht="24.75" customHeight="1" x14ac:dyDescent="0.2">
      <c r="A6" s="20" t="s">
        <v>0</v>
      </c>
      <c r="B6" s="21" t="s">
        <v>1</v>
      </c>
      <c r="C6" s="22" t="s">
        <v>300</v>
      </c>
      <c r="D6" s="22" t="s">
        <v>301</v>
      </c>
      <c r="E6" s="23" t="s">
        <v>302</v>
      </c>
    </row>
    <row r="7" spans="1:5" ht="13.7" customHeight="1" x14ac:dyDescent="0.2">
      <c r="A7" s="17" t="s">
        <v>303</v>
      </c>
      <c r="B7" s="6" t="s">
        <v>22</v>
      </c>
      <c r="C7" s="8">
        <f>SUM('Planilha orçamentaria'!I7,'Planilha orçamentaria'!I16,'Planilha orçamentaria'!I31,'Planilha orçamentaria'!I156)</f>
        <v>9442.5499999999993</v>
      </c>
      <c r="D7" s="8">
        <f>C7*1.2141</f>
        <v>11464.199954999998</v>
      </c>
      <c r="E7" s="9">
        <v>2.2000000000000002</v>
      </c>
    </row>
    <row r="8" spans="1:5" ht="13.7" customHeight="1" x14ac:dyDescent="0.2">
      <c r="A8" s="17" t="s">
        <v>304</v>
      </c>
      <c r="B8" s="6" t="s">
        <v>49</v>
      </c>
      <c r="C8" s="8">
        <f>SUM('Planilha orçamentaria'!I20,'Planilha orçamentaria'!I33,'Planilha orçamentaria'!I159)</f>
        <v>1511.79</v>
      </c>
      <c r="D8" s="8">
        <f t="shared" ref="D8:D21" si="0">C8*1.2141</f>
        <v>1835.4642389999999</v>
      </c>
      <c r="E8" s="9">
        <v>0.35</v>
      </c>
    </row>
    <row r="9" spans="1:5" ht="13.7" customHeight="1" x14ac:dyDescent="0.2">
      <c r="A9" s="17" t="s">
        <v>305</v>
      </c>
      <c r="B9" s="6" t="s">
        <v>74</v>
      </c>
      <c r="C9" s="8">
        <f>SUM('Planilha orçamentaria'!I35,'Planilha orçamentaria'!I124)</f>
        <v>3578.47</v>
      </c>
      <c r="D9" s="8">
        <f t="shared" si="0"/>
        <v>4344.6204269999998</v>
      </c>
      <c r="E9" s="9">
        <v>0.83</v>
      </c>
    </row>
    <row r="10" spans="1:5" ht="13.7" customHeight="1" x14ac:dyDescent="0.2">
      <c r="A10" s="17" t="s">
        <v>306</v>
      </c>
      <c r="B10" s="6" t="s">
        <v>89</v>
      </c>
      <c r="C10" s="8">
        <f>SUM('Planilha orçamentaria'!I43)</f>
        <v>30049.229999999996</v>
      </c>
      <c r="D10" s="8">
        <f t="shared" si="0"/>
        <v>36482.770142999994</v>
      </c>
      <c r="E10" s="9">
        <v>7</v>
      </c>
    </row>
    <row r="11" spans="1:5" ht="13.7" customHeight="1" x14ac:dyDescent="0.2">
      <c r="A11" s="17" t="s">
        <v>307</v>
      </c>
      <c r="B11" s="6" t="s">
        <v>129</v>
      </c>
      <c r="C11" s="8">
        <f>SUM('Planilha orçamentaria'!I66)</f>
        <v>3256.11</v>
      </c>
      <c r="D11" s="8">
        <f t="shared" si="0"/>
        <v>3953.2431510000001</v>
      </c>
      <c r="E11" s="9">
        <v>0.76</v>
      </c>
    </row>
    <row r="12" spans="1:5" ht="13.7" customHeight="1" x14ac:dyDescent="0.2">
      <c r="A12" s="17" t="s">
        <v>308</v>
      </c>
      <c r="B12" s="6" t="s">
        <v>138</v>
      </c>
      <c r="C12" s="8">
        <f>SUM('Planilha orçamentaria'!I71,'Planilha orçamentaria'!I127)</f>
        <v>30796.329999999998</v>
      </c>
      <c r="D12" s="8">
        <f t="shared" si="0"/>
        <v>37389.824252999999</v>
      </c>
      <c r="E12" s="9">
        <v>7.18</v>
      </c>
    </row>
    <row r="13" spans="1:5" ht="13.7" customHeight="1" x14ac:dyDescent="0.2">
      <c r="A13" s="17" t="s">
        <v>309</v>
      </c>
      <c r="B13" s="6" t="s">
        <v>257</v>
      </c>
      <c r="C13" s="8">
        <f>SUM('Planilha orçamentaria'!I139)</f>
        <v>22579.279999999999</v>
      </c>
      <c r="D13" s="8">
        <f t="shared" si="0"/>
        <v>27413.503847999997</v>
      </c>
      <c r="E13" s="9">
        <v>5.26</v>
      </c>
    </row>
    <row r="14" spans="1:5" ht="13.7" customHeight="1" x14ac:dyDescent="0.2">
      <c r="A14" s="17" t="s">
        <v>310</v>
      </c>
      <c r="B14" s="6" t="s">
        <v>53</v>
      </c>
      <c r="C14" s="8">
        <f>SUM('Planilha orçamentaria'!I22)</f>
        <v>1197</v>
      </c>
      <c r="D14" s="8">
        <f t="shared" si="0"/>
        <v>1453.2776999999999</v>
      </c>
      <c r="E14" s="9">
        <v>0.28000000000000003</v>
      </c>
    </row>
    <row r="15" spans="1:5" ht="13.7" customHeight="1" x14ac:dyDescent="0.2">
      <c r="A15" s="17" t="s">
        <v>311</v>
      </c>
      <c r="B15" s="6" t="s">
        <v>212</v>
      </c>
      <c r="C15" s="8">
        <f>SUM('Planilha orçamentaria'!I109)</f>
        <v>4166.01</v>
      </c>
      <c r="D15" s="8">
        <f t="shared" si="0"/>
        <v>5057.9527410000001</v>
      </c>
      <c r="E15" s="9">
        <v>0.97</v>
      </c>
    </row>
    <row r="16" spans="1:5" ht="13.7" customHeight="1" x14ac:dyDescent="0.2">
      <c r="A16" s="17" t="s">
        <v>312</v>
      </c>
      <c r="B16" s="6" t="s">
        <v>216</v>
      </c>
      <c r="C16" s="8">
        <f>SUM('Planilha orçamentaria'!I111)</f>
        <v>192006.09</v>
      </c>
      <c r="D16" s="8">
        <f t="shared" si="0"/>
        <v>233114.59386899997</v>
      </c>
      <c r="E16" s="9">
        <v>44.76</v>
      </c>
    </row>
    <row r="17" spans="1:5" ht="13.7" customHeight="1" x14ac:dyDescent="0.2">
      <c r="A17" s="17" t="s">
        <v>313</v>
      </c>
      <c r="B17" s="6" t="s">
        <v>220</v>
      </c>
      <c r="C17" s="8">
        <f>SUM('Planilha orçamentaria'!I113)</f>
        <v>83071.199999999997</v>
      </c>
      <c r="D17" s="8">
        <f t="shared" si="0"/>
        <v>100856.74391999999</v>
      </c>
      <c r="E17" s="9">
        <v>19.36</v>
      </c>
    </row>
    <row r="18" spans="1:5" ht="13.7" customHeight="1" x14ac:dyDescent="0.2">
      <c r="A18" s="17" t="s">
        <v>314</v>
      </c>
      <c r="B18" s="6" t="s">
        <v>57</v>
      </c>
      <c r="C18" s="8">
        <f>SUM('Planilha orçamentaria'!I24)</f>
        <v>998.4</v>
      </c>
      <c r="D18" s="8">
        <f t="shared" si="0"/>
        <v>1212.15744</v>
      </c>
      <c r="E18" s="9">
        <v>0.23</v>
      </c>
    </row>
    <row r="19" spans="1:5" ht="13.7" customHeight="1" x14ac:dyDescent="0.2">
      <c r="A19" s="17" t="s">
        <v>315</v>
      </c>
      <c r="B19" s="6" t="s">
        <v>28</v>
      </c>
      <c r="C19" s="8">
        <f>SUM('Planilha orçamentaria'!I9)</f>
        <v>24379.96</v>
      </c>
      <c r="D19" s="8">
        <f t="shared" si="0"/>
        <v>29599.709435999997</v>
      </c>
      <c r="E19" s="9">
        <v>5.68</v>
      </c>
    </row>
    <row r="20" spans="1:5" ht="13.7" customHeight="1" x14ac:dyDescent="0.2">
      <c r="A20" s="17" t="s">
        <v>316</v>
      </c>
      <c r="B20" s="6" t="s">
        <v>63</v>
      </c>
      <c r="C20" s="8">
        <f>SUM('Planilha orçamentaria'!I27,'Planilha orçamentaria'!I117)</f>
        <v>19226.810000000001</v>
      </c>
      <c r="D20" s="8">
        <f t="shared" si="0"/>
        <v>23343.270021</v>
      </c>
      <c r="E20" s="9">
        <v>4.4800000000000004</v>
      </c>
    </row>
    <row r="21" spans="1:5" ht="13.7" customHeight="1" x14ac:dyDescent="0.2">
      <c r="A21" s="17" t="s">
        <v>317</v>
      </c>
      <c r="B21" s="6" t="s">
        <v>35</v>
      </c>
      <c r="C21" s="8">
        <f>SUM('Planilha orçamentaria'!I12,'Planilha orçamentaria'!I120)</f>
        <v>2737.58</v>
      </c>
      <c r="D21" s="8">
        <f t="shared" si="0"/>
        <v>3323.695878</v>
      </c>
      <c r="E21" s="9">
        <v>0.66</v>
      </c>
    </row>
    <row r="22" spans="1:5" x14ac:dyDescent="0.2">
      <c r="A22" s="103" t="s">
        <v>318</v>
      </c>
      <c r="B22" s="104"/>
      <c r="C22" s="11">
        <f>SUM(C7:C21)</f>
        <v>428996.81000000006</v>
      </c>
      <c r="D22" s="11">
        <f>SUM(D7:D21)</f>
        <v>520845.02702099993</v>
      </c>
      <c r="E22" s="12">
        <v>100</v>
      </c>
    </row>
    <row r="24" spans="1:5" ht="12.75" x14ac:dyDescent="0.2">
      <c r="A24" s="106" t="s">
        <v>319</v>
      </c>
      <c r="B24" s="107"/>
      <c r="C24" s="107"/>
      <c r="D24" s="107"/>
      <c r="E24" s="107"/>
    </row>
  </sheetData>
  <mergeCells count="11">
    <mergeCell ref="A22:B22"/>
    <mergeCell ref="A5:E5"/>
    <mergeCell ref="A24:E24"/>
    <mergeCell ref="A1:C1"/>
    <mergeCell ref="D1:E1"/>
    <mergeCell ref="A2:C2"/>
    <mergeCell ref="D2:E2"/>
    <mergeCell ref="A3:C3"/>
    <mergeCell ref="D3:E3"/>
    <mergeCell ref="A4:B4"/>
    <mergeCell ref="D4:E4"/>
  </mergeCells>
  <pageMargins left="0.25" right="0.25" top="1.1145833333333333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0"/>
  <sheetViews>
    <sheetView view="pageBreakPreview" zoomScale="130" zoomScaleNormal="100" zoomScaleSheetLayoutView="130" workbookViewId="0">
      <selection activeCell="A37" sqref="A37:A40"/>
    </sheetView>
  </sheetViews>
  <sheetFormatPr defaultRowHeight="9" x14ac:dyDescent="0.2"/>
  <cols>
    <col min="1" max="1" width="32.5" style="35" customWidth="1"/>
    <col min="2" max="2" width="4" style="35" customWidth="1"/>
    <col min="3" max="3" width="12.1640625" style="35" customWidth="1"/>
    <col min="4" max="4" width="16.33203125" style="35" customWidth="1"/>
    <col min="5" max="5" width="4" style="35" bestFit="1" customWidth="1"/>
    <col min="6" max="6" width="8.83203125" style="35" customWidth="1"/>
    <col min="7" max="7" width="4" style="35" bestFit="1" customWidth="1"/>
    <col min="8" max="8" width="11.5" style="35" customWidth="1"/>
    <col min="9" max="9" width="5.1640625" style="35" customWidth="1"/>
    <col min="10" max="10" width="10.83203125" style="35" customWidth="1"/>
    <col min="11" max="16384" width="9.33203125" style="35"/>
  </cols>
  <sheetData>
    <row r="1" spans="1:10" s="34" customFormat="1" ht="18.600000000000001" customHeight="1" x14ac:dyDescent="0.2">
      <c r="A1" s="129" t="s">
        <v>392</v>
      </c>
      <c r="B1" s="130"/>
      <c r="C1" s="130"/>
      <c r="D1" s="132" t="s">
        <v>386</v>
      </c>
      <c r="E1" s="133"/>
      <c r="F1" s="133"/>
      <c r="G1" s="133"/>
      <c r="H1" s="133"/>
      <c r="I1" s="133"/>
      <c r="J1" s="133"/>
    </row>
    <row r="2" spans="1:10" s="34" customFormat="1" ht="18.600000000000001" customHeight="1" x14ac:dyDescent="0.2">
      <c r="A2" s="129" t="s">
        <v>393</v>
      </c>
      <c r="B2" s="130"/>
      <c r="C2" s="130"/>
      <c r="D2" s="134" t="s">
        <v>394</v>
      </c>
      <c r="E2" s="133"/>
      <c r="F2" s="133"/>
      <c r="G2" s="133"/>
      <c r="H2" s="133"/>
      <c r="I2" s="133"/>
      <c r="J2" s="133"/>
    </row>
    <row r="3" spans="1:10" s="34" customFormat="1" ht="18.600000000000001" customHeight="1" x14ac:dyDescent="0.2">
      <c r="A3" s="131" t="s">
        <v>395</v>
      </c>
      <c r="B3" s="130"/>
      <c r="C3" s="130"/>
      <c r="D3" s="134" t="s">
        <v>396</v>
      </c>
      <c r="E3" s="133"/>
      <c r="F3" s="133"/>
      <c r="G3" s="133"/>
      <c r="H3" s="133"/>
      <c r="I3" s="133"/>
      <c r="J3" s="133"/>
    </row>
    <row r="4" spans="1:10" x14ac:dyDescent="0.2">
      <c r="A4" s="141" t="s">
        <v>320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2.95" customHeight="1" x14ac:dyDescent="0.2">
      <c r="A5" s="135" t="s">
        <v>1</v>
      </c>
      <c r="B5" s="144" t="s">
        <v>391</v>
      </c>
      <c r="C5" s="145"/>
      <c r="D5" s="36" t="s">
        <v>322</v>
      </c>
      <c r="E5" s="137">
        <v>1</v>
      </c>
      <c r="F5" s="138"/>
      <c r="G5" s="137">
        <v>2</v>
      </c>
      <c r="H5" s="138"/>
      <c r="I5" s="137">
        <v>3</v>
      </c>
      <c r="J5" s="138"/>
    </row>
    <row r="6" spans="1:10" ht="11.1" customHeight="1" x14ac:dyDescent="0.2">
      <c r="A6" s="136"/>
      <c r="B6" s="146">
        <f>SUM(B7:C36)</f>
        <v>520845.02702099993</v>
      </c>
      <c r="C6" s="147"/>
      <c r="D6" s="36" t="s">
        <v>323</v>
      </c>
      <c r="E6" s="139">
        <v>30</v>
      </c>
      <c r="F6" s="140"/>
      <c r="G6" s="139">
        <v>60</v>
      </c>
      <c r="H6" s="140"/>
      <c r="I6" s="139">
        <v>90</v>
      </c>
      <c r="J6" s="140"/>
    </row>
    <row r="7" spans="1:10" ht="11.45" customHeight="1" x14ac:dyDescent="0.15">
      <c r="A7" s="108" t="s">
        <v>22</v>
      </c>
      <c r="B7" s="125">
        <f>Somatorio!D7</f>
        <v>11464.199954999998</v>
      </c>
      <c r="C7" s="126"/>
      <c r="D7" s="110" t="s">
        <v>324</v>
      </c>
      <c r="E7" s="114">
        <v>1</v>
      </c>
      <c r="F7" s="115"/>
      <c r="G7" s="112"/>
      <c r="H7" s="113"/>
      <c r="I7" s="112"/>
      <c r="J7" s="113"/>
    </row>
    <row r="8" spans="1:10" ht="11.25" customHeight="1" x14ac:dyDescent="0.2">
      <c r="A8" s="122"/>
      <c r="B8" s="127"/>
      <c r="C8" s="128"/>
      <c r="D8" s="111"/>
      <c r="E8" s="142">
        <f>B7*E7</f>
        <v>11464.199954999998</v>
      </c>
      <c r="F8" s="143"/>
      <c r="G8" s="37" t="s">
        <v>321</v>
      </c>
      <c r="H8" s="38" t="s">
        <v>397</v>
      </c>
      <c r="I8" s="37" t="s">
        <v>321</v>
      </c>
      <c r="J8" s="38" t="s">
        <v>397</v>
      </c>
    </row>
    <row r="9" spans="1:10" ht="11.45" customHeight="1" x14ac:dyDescent="0.2">
      <c r="A9" s="108" t="s">
        <v>49</v>
      </c>
      <c r="B9" s="125">
        <f>Somatorio!D8</f>
        <v>1835.4642389999999</v>
      </c>
      <c r="C9" s="126"/>
      <c r="D9" s="110" t="s">
        <v>324</v>
      </c>
      <c r="E9" s="123">
        <v>0.37</v>
      </c>
      <c r="F9" s="124"/>
      <c r="G9" s="123">
        <v>0.3</v>
      </c>
      <c r="H9" s="124"/>
      <c r="I9" s="123">
        <v>0.33</v>
      </c>
      <c r="J9" s="124"/>
    </row>
    <row r="10" spans="1:10" ht="11.25" customHeight="1" x14ac:dyDescent="0.2">
      <c r="A10" s="122"/>
      <c r="B10" s="127"/>
      <c r="C10" s="128"/>
      <c r="D10" s="111"/>
      <c r="E10" s="142">
        <f>B9*E9</f>
        <v>679.12176842999997</v>
      </c>
      <c r="F10" s="143"/>
      <c r="G10" s="142">
        <f>B9*G9</f>
        <v>550.63927169999999</v>
      </c>
      <c r="H10" s="143"/>
      <c r="I10" s="142">
        <f>B9*I9</f>
        <v>605.70319887000005</v>
      </c>
      <c r="J10" s="143"/>
    </row>
    <row r="11" spans="1:10" ht="11.45" customHeight="1" x14ac:dyDescent="0.15">
      <c r="A11" s="108" t="s">
        <v>74</v>
      </c>
      <c r="B11" s="125">
        <f>Somatorio!D9</f>
        <v>4344.6204269999998</v>
      </c>
      <c r="C11" s="126"/>
      <c r="D11" s="110" t="s">
        <v>324</v>
      </c>
      <c r="E11" s="114">
        <v>1</v>
      </c>
      <c r="F11" s="115"/>
      <c r="G11" s="112"/>
      <c r="H11" s="113"/>
      <c r="I11" s="112"/>
      <c r="J11" s="113"/>
    </row>
    <row r="12" spans="1:10" ht="11.25" customHeight="1" x14ac:dyDescent="0.2">
      <c r="A12" s="122"/>
      <c r="B12" s="127"/>
      <c r="C12" s="128"/>
      <c r="D12" s="111"/>
      <c r="E12" s="142">
        <f>B11*E11</f>
        <v>4344.6204269999998</v>
      </c>
      <c r="F12" s="143"/>
      <c r="G12" s="37" t="s">
        <v>321</v>
      </c>
      <c r="H12" s="38" t="s">
        <v>397</v>
      </c>
      <c r="I12" s="37" t="s">
        <v>321</v>
      </c>
      <c r="J12" s="38" t="s">
        <v>397</v>
      </c>
    </row>
    <row r="13" spans="1:10" ht="11.45" customHeight="1" x14ac:dyDescent="0.15">
      <c r="A13" s="108" t="s">
        <v>89</v>
      </c>
      <c r="B13" s="125">
        <f>Somatorio!D10</f>
        <v>36482.770142999994</v>
      </c>
      <c r="C13" s="126"/>
      <c r="D13" s="110" t="s">
        <v>324</v>
      </c>
      <c r="E13" s="114">
        <v>1</v>
      </c>
      <c r="F13" s="115"/>
      <c r="G13" s="112"/>
      <c r="H13" s="113"/>
      <c r="I13" s="112"/>
      <c r="J13" s="113"/>
    </row>
    <row r="14" spans="1:10" ht="11.25" customHeight="1" x14ac:dyDescent="0.2">
      <c r="A14" s="122"/>
      <c r="B14" s="127"/>
      <c r="C14" s="128"/>
      <c r="D14" s="111"/>
      <c r="E14" s="142">
        <f>B13*E13</f>
        <v>36482.770142999994</v>
      </c>
      <c r="F14" s="143"/>
      <c r="G14" s="37" t="s">
        <v>321</v>
      </c>
      <c r="H14" s="38" t="s">
        <v>397</v>
      </c>
      <c r="I14" s="37" t="s">
        <v>321</v>
      </c>
      <c r="J14" s="38" t="s">
        <v>397</v>
      </c>
    </row>
    <row r="15" spans="1:10" ht="11.45" customHeight="1" x14ac:dyDescent="0.15">
      <c r="A15" s="108" t="s">
        <v>129</v>
      </c>
      <c r="B15" s="125">
        <f>Somatorio!D11</f>
        <v>3953.2431510000001</v>
      </c>
      <c r="C15" s="126"/>
      <c r="D15" s="110" t="s">
        <v>324</v>
      </c>
      <c r="E15" s="123">
        <v>0.54</v>
      </c>
      <c r="F15" s="124"/>
      <c r="G15" s="123">
        <v>0.46</v>
      </c>
      <c r="H15" s="124"/>
      <c r="I15" s="112"/>
      <c r="J15" s="113"/>
    </row>
    <row r="16" spans="1:10" ht="11.25" customHeight="1" x14ac:dyDescent="0.2">
      <c r="A16" s="122"/>
      <c r="B16" s="127"/>
      <c r="C16" s="128"/>
      <c r="D16" s="111"/>
      <c r="E16" s="142">
        <f>B15*E15</f>
        <v>2134.75130154</v>
      </c>
      <c r="F16" s="143"/>
      <c r="G16" s="142">
        <f>B15*G15</f>
        <v>1818.4918494600001</v>
      </c>
      <c r="H16" s="143"/>
      <c r="I16" s="37" t="s">
        <v>321</v>
      </c>
      <c r="J16" s="38" t="s">
        <v>397</v>
      </c>
    </row>
    <row r="17" spans="1:10" ht="11.45" customHeight="1" x14ac:dyDescent="0.15">
      <c r="A17" s="108" t="s">
        <v>325</v>
      </c>
      <c r="B17" s="125">
        <f>Somatorio!D12</f>
        <v>37389.824252999999</v>
      </c>
      <c r="C17" s="126"/>
      <c r="D17" s="110" t="s">
        <v>324</v>
      </c>
      <c r="E17" s="123">
        <v>0.3</v>
      </c>
      <c r="F17" s="124"/>
      <c r="G17" s="123">
        <v>0.7</v>
      </c>
      <c r="H17" s="124"/>
      <c r="I17" s="112"/>
      <c r="J17" s="113"/>
    </row>
    <row r="18" spans="1:10" ht="11.25" customHeight="1" x14ac:dyDescent="0.2">
      <c r="A18" s="122"/>
      <c r="B18" s="127"/>
      <c r="C18" s="128"/>
      <c r="D18" s="111"/>
      <c r="E18" s="142">
        <f>B17*E17</f>
        <v>11216.9472759</v>
      </c>
      <c r="F18" s="143"/>
      <c r="G18" s="142">
        <f>B17*G17</f>
        <v>26172.876977099997</v>
      </c>
      <c r="H18" s="143"/>
      <c r="I18" s="37" t="s">
        <v>321</v>
      </c>
      <c r="J18" s="38" t="s">
        <v>397</v>
      </c>
    </row>
    <row r="19" spans="1:10" ht="11.45" customHeight="1" x14ac:dyDescent="0.15">
      <c r="A19" s="108" t="s">
        <v>257</v>
      </c>
      <c r="B19" s="125">
        <f>Somatorio!D13</f>
        <v>27413.503847999997</v>
      </c>
      <c r="C19" s="126"/>
      <c r="D19" s="110" t="s">
        <v>324</v>
      </c>
      <c r="E19" s="123">
        <v>0.3</v>
      </c>
      <c r="F19" s="124"/>
      <c r="G19" s="123">
        <v>0.7</v>
      </c>
      <c r="H19" s="124"/>
      <c r="I19" s="112"/>
      <c r="J19" s="113"/>
    </row>
    <row r="20" spans="1:10" ht="11.25" customHeight="1" x14ac:dyDescent="0.2">
      <c r="A20" s="122"/>
      <c r="B20" s="127"/>
      <c r="C20" s="128"/>
      <c r="D20" s="111"/>
      <c r="E20" s="142">
        <f>B19*E19</f>
        <v>8224.0511543999983</v>
      </c>
      <c r="F20" s="143"/>
      <c r="G20" s="142">
        <f>B19*G19</f>
        <v>19189.452693599997</v>
      </c>
      <c r="H20" s="143"/>
      <c r="I20" s="37" t="s">
        <v>321</v>
      </c>
      <c r="J20" s="38" t="s">
        <v>397</v>
      </c>
    </row>
    <row r="21" spans="1:10" ht="11.45" customHeight="1" x14ac:dyDescent="0.15">
      <c r="A21" s="108" t="s">
        <v>326</v>
      </c>
      <c r="B21" s="125">
        <f>Somatorio!D14</f>
        <v>1453.2776999999999</v>
      </c>
      <c r="C21" s="126"/>
      <c r="D21" s="110" t="s">
        <v>324</v>
      </c>
      <c r="E21" s="123">
        <v>0.3</v>
      </c>
      <c r="F21" s="124"/>
      <c r="G21" s="123">
        <v>0.7</v>
      </c>
      <c r="H21" s="124"/>
      <c r="I21" s="112"/>
      <c r="J21" s="113"/>
    </row>
    <row r="22" spans="1:10" ht="11.25" customHeight="1" x14ac:dyDescent="0.2">
      <c r="A22" s="122"/>
      <c r="B22" s="127"/>
      <c r="C22" s="128"/>
      <c r="D22" s="111"/>
      <c r="E22" s="142">
        <f>B21*E21</f>
        <v>435.98330999999996</v>
      </c>
      <c r="F22" s="143"/>
      <c r="G22" s="142">
        <f>B21*G21</f>
        <v>1017.2943899999998</v>
      </c>
      <c r="H22" s="143"/>
      <c r="I22" s="37" t="s">
        <v>321</v>
      </c>
      <c r="J22" s="38" t="s">
        <v>397</v>
      </c>
    </row>
    <row r="23" spans="1:10" ht="11.45" customHeight="1" x14ac:dyDescent="0.15">
      <c r="A23" s="108" t="s">
        <v>212</v>
      </c>
      <c r="B23" s="125">
        <f>Somatorio!D15</f>
        <v>5057.9527410000001</v>
      </c>
      <c r="C23" s="126"/>
      <c r="D23" s="110" t="s">
        <v>324</v>
      </c>
      <c r="E23" s="123">
        <v>0.85</v>
      </c>
      <c r="F23" s="124"/>
      <c r="G23" s="123">
        <v>0.15</v>
      </c>
      <c r="H23" s="124"/>
      <c r="I23" s="112"/>
      <c r="J23" s="113"/>
    </row>
    <row r="24" spans="1:10" ht="11.25" customHeight="1" x14ac:dyDescent="0.2">
      <c r="A24" s="122"/>
      <c r="B24" s="127"/>
      <c r="C24" s="128"/>
      <c r="D24" s="111"/>
      <c r="E24" s="142">
        <f>B23*E23</f>
        <v>4299.2598298499997</v>
      </c>
      <c r="F24" s="143"/>
      <c r="G24" s="142">
        <f>B23*G23</f>
        <v>758.69291114999999</v>
      </c>
      <c r="H24" s="143"/>
      <c r="I24" s="37" t="s">
        <v>321</v>
      </c>
      <c r="J24" s="38" t="s">
        <v>397</v>
      </c>
    </row>
    <row r="25" spans="1:10" ht="11.45" customHeight="1" x14ac:dyDescent="0.15">
      <c r="A25" s="108" t="s">
        <v>327</v>
      </c>
      <c r="B25" s="125">
        <f>Somatorio!D16</f>
        <v>233114.59386899997</v>
      </c>
      <c r="C25" s="126"/>
      <c r="D25" s="110" t="s">
        <v>324</v>
      </c>
      <c r="E25" s="112"/>
      <c r="F25" s="113"/>
      <c r="G25" s="123">
        <v>0.57999999999999996</v>
      </c>
      <c r="H25" s="124"/>
      <c r="I25" s="123">
        <v>0.42</v>
      </c>
      <c r="J25" s="124"/>
    </row>
    <row r="26" spans="1:10" ht="11.25" customHeight="1" x14ac:dyDescent="0.2">
      <c r="A26" s="122"/>
      <c r="B26" s="127"/>
      <c r="C26" s="128"/>
      <c r="D26" s="111"/>
      <c r="E26" s="37" t="s">
        <v>321</v>
      </c>
      <c r="F26" s="39" t="s">
        <v>397</v>
      </c>
      <c r="G26" s="142">
        <f>B25*G25</f>
        <v>135206.46444401998</v>
      </c>
      <c r="H26" s="143"/>
      <c r="I26" s="142">
        <f>B25*I25</f>
        <v>97908.129424979983</v>
      </c>
      <c r="J26" s="143"/>
    </row>
    <row r="27" spans="1:10" ht="11.45" customHeight="1" x14ac:dyDescent="0.15">
      <c r="A27" s="108" t="s">
        <v>220</v>
      </c>
      <c r="B27" s="125">
        <f>Somatorio!D17</f>
        <v>100856.74391999999</v>
      </c>
      <c r="C27" s="126"/>
      <c r="D27" s="110" t="s">
        <v>324</v>
      </c>
      <c r="E27" s="112"/>
      <c r="F27" s="113"/>
      <c r="G27" s="112"/>
      <c r="H27" s="113"/>
      <c r="I27" s="114">
        <v>1</v>
      </c>
      <c r="J27" s="115"/>
    </row>
    <row r="28" spans="1:10" ht="11.25" customHeight="1" x14ac:dyDescent="0.2">
      <c r="A28" s="122"/>
      <c r="B28" s="127"/>
      <c r="C28" s="128"/>
      <c r="D28" s="111"/>
      <c r="E28" s="37" t="s">
        <v>321</v>
      </c>
      <c r="F28" s="39" t="s">
        <v>397</v>
      </c>
      <c r="G28" s="37" t="s">
        <v>321</v>
      </c>
      <c r="H28" s="38" t="s">
        <v>397</v>
      </c>
      <c r="I28" s="142">
        <f>B27*I27</f>
        <v>100856.74391999999</v>
      </c>
      <c r="J28" s="143"/>
    </row>
    <row r="29" spans="1:10" ht="11.45" customHeight="1" x14ac:dyDescent="0.15">
      <c r="A29" s="108" t="s">
        <v>57</v>
      </c>
      <c r="B29" s="125">
        <f>Somatorio!D18</f>
        <v>1212.15744</v>
      </c>
      <c r="C29" s="126"/>
      <c r="D29" s="110" t="s">
        <v>324</v>
      </c>
      <c r="E29" s="112"/>
      <c r="F29" s="113"/>
      <c r="G29" s="123">
        <v>0.4</v>
      </c>
      <c r="H29" s="124"/>
      <c r="I29" s="123">
        <v>0.6</v>
      </c>
      <c r="J29" s="124"/>
    </row>
    <row r="30" spans="1:10" ht="11.25" customHeight="1" x14ac:dyDescent="0.2">
      <c r="A30" s="122"/>
      <c r="B30" s="127"/>
      <c r="C30" s="128"/>
      <c r="D30" s="111"/>
      <c r="E30" s="37" t="s">
        <v>321</v>
      </c>
      <c r="F30" s="39" t="s">
        <v>397</v>
      </c>
      <c r="G30" s="142">
        <f>B29*G29</f>
        <v>484.862976</v>
      </c>
      <c r="H30" s="143"/>
      <c r="I30" s="142">
        <f>B29*I29</f>
        <v>727.29446399999995</v>
      </c>
      <c r="J30" s="143"/>
    </row>
    <row r="31" spans="1:10" ht="11.45" customHeight="1" x14ac:dyDescent="0.2">
      <c r="A31" s="108" t="s">
        <v>328</v>
      </c>
      <c r="B31" s="125">
        <f>Somatorio!D19</f>
        <v>29599.709435999997</v>
      </c>
      <c r="C31" s="126"/>
      <c r="D31" s="110" t="s">
        <v>324</v>
      </c>
      <c r="E31" s="123">
        <v>0.34</v>
      </c>
      <c r="F31" s="124"/>
      <c r="G31" s="123">
        <v>0.33</v>
      </c>
      <c r="H31" s="124"/>
      <c r="I31" s="123">
        <v>0.33</v>
      </c>
      <c r="J31" s="124"/>
    </row>
    <row r="32" spans="1:10" ht="11.25" customHeight="1" x14ac:dyDescent="0.2">
      <c r="A32" s="122"/>
      <c r="B32" s="127"/>
      <c r="C32" s="128"/>
      <c r="D32" s="111"/>
      <c r="E32" s="142">
        <f>B31*E31</f>
        <v>10063.90120824</v>
      </c>
      <c r="F32" s="143"/>
      <c r="G32" s="142">
        <f>B31*G31</f>
        <v>9767.9041138800003</v>
      </c>
      <c r="H32" s="143"/>
      <c r="I32" s="142">
        <f>B31*I31</f>
        <v>9767.9041138800003</v>
      </c>
      <c r="J32" s="143"/>
    </row>
    <row r="33" spans="1:10" ht="11.45" customHeight="1" x14ac:dyDescent="0.15">
      <c r="A33" s="108" t="s">
        <v>63</v>
      </c>
      <c r="B33" s="125">
        <f>Somatorio!D20</f>
        <v>23343.270021</v>
      </c>
      <c r="C33" s="126"/>
      <c r="D33" s="110" t="s">
        <v>324</v>
      </c>
      <c r="E33" s="112"/>
      <c r="F33" s="113"/>
      <c r="G33" s="112"/>
      <c r="H33" s="113"/>
      <c r="I33" s="114">
        <v>1</v>
      </c>
      <c r="J33" s="115"/>
    </row>
    <row r="34" spans="1:10" ht="11.25" customHeight="1" x14ac:dyDescent="0.2">
      <c r="A34" s="122"/>
      <c r="B34" s="127"/>
      <c r="C34" s="128"/>
      <c r="D34" s="111"/>
      <c r="E34" s="37" t="s">
        <v>321</v>
      </c>
      <c r="F34" s="39" t="s">
        <v>397</v>
      </c>
      <c r="G34" s="37" t="s">
        <v>321</v>
      </c>
      <c r="H34" s="38" t="s">
        <v>397</v>
      </c>
      <c r="I34" s="142">
        <f>B33*I33</f>
        <v>23343.270021</v>
      </c>
      <c r="J34" s="143"/>
    </row>
    <row r="35" spans="1:10" ht="11.45" customHeight="1" x14ac:dyDescent="0.15">
      <c r="A35" s="108" t="s">
        <v>35</v>
      </c>
      <c r="B35" s="125">
        <f>Somatorio!D21</f>
        <v>3323.695878</v>
      </c>
      <c r="C35" s="126"/>
      <c r="D35" s="110" t="s">
        <v>324</v>
      </c>
      <c r="E35" s="112"/>
      <c r="F35" s="113"/>
      <c r="G35" s="112"/>
      <c r="H35" s="113"/>
      <c r="I35" s="114">
        <v>1</v>
      </c>
      <c r="J35" s="115"/>
    </row>
    <row r="36" spans="1:10" ht="11.25" customHeight="1" x14ac:dyDescent="0.2">
      <c r="A36" s="109"/>
      <c r="B36" s="155"/>
      <c r="C36" s="156"/>
      <c r="D36" s="111"/>
      <c r="E36" s="37" t="s">
        <v>321</v>
      </c>
      <c r="F36" s="39" t="s">
        <v>397</v>
      </c>
      <c r="G36" s="37" t="s">
        <v>321</v>
      </c>
      <c r="H36" s="38" t="s">
        <v>397</v>
      </c>
      <c r="I36" s="142">
        <f>B35*I35</f>
        <v>3323.695878</v>
      </c>
      <c r="J36" s="143"/>
    </row>
    <row r="37" spans="1:10" ht="14.25" customHeight="1" x14ac:dyDescent="0.2">
      <c r="A37" s="148" t="s">
        <v>329</v>
      </c>
      <c r="B37" s="150">
        <f>SUM(B7:C36)</f>
        <v>520845.02702099993</v>
      </c>
      <c r="C37" s="151"/>
      <c r="D37" s="40" t="s">
        <v>330</v>
      </c>
      <c r="E37" s="116">
        <v>0.17150000000000001</v>
      </c>
      <c r="F37" s="117"/>
      <c r="G37" s="116">
        <v>0.37440000000000001</v>
      </c>
      <c r="H37" s="117"/>
      <c r="I37" s="116">
        <v>0.4541</v>
      </c>
      <c r="J37" s="117"/>
    </row>
    <row r="38" spans="1:10" ht="12" customHeight="1" x14ac:dyDescent="0.2">
      <c r="A38" s="149"/>
      <c r="B38" s="151"/>
      <c r="C38" s="151"/>
      <c r="D38" s="40" t="s">
        <v>331</v>
      </c>
      <c r="E38" s="152">
        <f>SUM(E32,E24,E22,E20,E18,E16,E14,E12,E10,E8)</f>
        <v>89345.606373360017</v>
      </c>
      <c r="F38" s="153"/>
      <c r="G38" s="152">
        <f>SUM(G32,G30,G26,G24,G22,G20,G18,G16,G10)</f>
        <v>194966.67962690999</v>
      </c>
      <c r="H38" s="153"/>
      <c r="I38" s="152">
        <f>SUM(I36,I34,I32,I30,I28,I26,I10)</f>
        <v>236532.74102073</v>
      </c>
      <c r="J38" s="153"/>
    </row>
    <row r="39" spans="1:10" ht="13.7" customHeight="1" x14ac:dyDescent="0.2">
      <c r="A39" s="149"/>
      <c r="B39" s="151"/>
      <c r="C39" s="151"/>
      <c r="D39" s="40" t="s">
        <v>332</v>
      </c>
      <c r="E39" s="118">
        <v>0.17150000000000001</v>
      </c>
      <c r="F39" s="119"/>
      <c r="G39" s="118">
        <v>0.54590000000000005</v>
      </c>
      <c r="H39" s="119"/>
      <c r="I39" s="120">
        <v>1</v>
      </c>
      <c r="J39" s="121"/>
    </row>
    <row r="40" spans="1:10" ht="12.95" customHeight="1" x14ac:dyDescent="0.2">
      <c r="A40" s="149"/>
      <c r="B40" s="151"/>
      <c r="C40" s="151"/>
      <c r="D40" s="40" t="s">
        <v>333</v>
      </c>
      <c r="E40" s="154">
        <f>E38</f>
        <v>89345.606373360017</v>
      </c>
      <c r="F40" s="153"/>
      <c r="G40" s="154">
        <f>E40+G38</f>
        <v>284312.28600026999</v>
      </c>
      <c r="H40" s="153"/>
      <c r="I40" s="154">
        <f>G40+I38</f>
        <v>520845.02702099999</v>
      </c>
      <c r="J40" s="153"/>
    </row>
  </sheetData>
  <mergeCells count="146">
    <mergeCell ref="G32:H32"/>
    <mergeCell ref="I32:J32"/>
    <mergeCell ref="I34:J34"/>
    <mergeCell ref="I36:J36"/>
    <mergeCell ref="A37:A40"/>
    <mergeCell ref="B37:C40"/>
    <mergeCell ref="G22:H22"/>
    <mergeCell ref="E38:F38"/>
    <mergeCell ref="G38:H38"/>
    <mergeCell ref="I38:J38"/>
    <mergeCell ref="E40:F40"/>
    <mergeCell ref="G40:H40"/>
    <mergeCell ref="I40:J40"/>
    <mergeCell ref="B35:C36"/>
    <mergeCell ref="I28:J28"/>
    <mergeCell ref="G30:H30"/>
    <mergeCell ref="I30:J30"/>
    <mergeCell ref="E32:F32"/>
    <mergeCell ref="A23:A24"/>
    <mergeCell ref="D23:D24"/>
    <mergeCell ref="A25:A26"/>
    <mergeCell ref="D25:D26"/>
    <mergeCell ref="B23:C24"/>
    <mergeCell ref="B25:C26"/>
    <mergeCell ref="E24:F24"/>
    <mergeCell ref="G24:H24"/>
    <mergeCell ref="G26:H26"/>
    <mergeCell ref="I26:J26"/>
    <mergeCell ref="E23:F23"/>
    <mergeCell ref="G23:H23"/>
    <mergeCell ref="I23:J23"/>
    <mergeCell ref="E25:F25"/>
    <mergeCell ref="G25:H25"/>
    <mergeCell ref="I25:J25"/>
    <mergeCell ref="A1:C1"/>
    <mergeCell ref="A2:C2"/>
    <mergeCell ref="A3:C3"/>
    <mergeCell ref="D1:J1"/>
    <mergeCell ref="D2:J2"/>
    <mergeCell ref="D3:J3"/>
    <mergeCell ref="A5:A6"/>
    <mergeCell ref="E5:F5"/>
    <mergeCell ref="G5:H5"/>
    <mergeCell ref="I5:J5"/>
    <mergeCell ref="E6:F6"/>
    <mergeCell ref="G6:H6"/>
    <mergeCell ref="I6:J6"/>
    <mergeCell ref="A4:J4"/>
    <mergeCell ref="B5:C5"/>
    <mergeCell ref="B6:C6"/>
    <mergeCell ref="A7:A8"/>
    <mergeCell ref="D7:D8"/>
    <mergeCell ref="E7:F7"/>
    <mergeCell ref="G7:H7"/>
    <mergeCell ref="I7:J7"/>
    <mergeCell ref="A9:A10"/>
    <mergeCell ref="D9:D10"/>
    <mergeCell ref="E9:F9"/>
    <mergeCell ref="G9:H9"/>
    <mergeCell ref="I9:J9"/>
    <mergeCell ref="B7:C8"/>
    <mergeCell ref="B9:C10"/>
    <mergeCell ref="E8:F8"/>
    <mergeCell ref="E10:F10"/>
    <mergeCell ref="G10:H10"/>
    <mergeCell ref="I10:J10"/>
    <mergeCell ref="A11:A12"/>
    <mergeCell ref="D11:D12"/>
    <mergeCell ref="E11:F11"/>
    <mergeCell ref="G11:H11"/>
    <mergeCell ref="I11:J11"/>
    <mergeCell ref="A13:A14"/>
    <mergeCell ref="D13:D14"/>
    <mergeCell ref="E13:F13"/>
    <mergeCell ref="G13:H13"/>
    <mergeCell ref="I13:J13"/>
    <mergeCell ref="B11:C12"/>
    <mergeCell ref="B13:C14"/>
    <mergeCell ref="E12:F12"/>
    <mergeCell ref="E14:F14"/>
    <mergeCell ref="A15:A16"/>
    <mergeCell ref="D15:D16"/>
    <mergeCell ref="E15:F15"/>
    <mergeCell ref="G15:H15"/>
    <mergeCell ref="I15:J15"/>
    <mergeCell ref="A17:A18"/>
    <mergeCell ref="D17:D18"/>
    <mergeCell ref="E17:F17"/>
    <mergeCell ref="G17:H17"/>
    <mergeCell ref="I17:J17"/>
    <mergeCell ref="B15:C16"/>
    <mergeCell ref="B17:C18"/>
    <mergeCell ref="E18:F18"/>
    <mergeCell ref="G18:H18"/>
    <mergeCell ref="E16:F16"/>
    <mergeCell ref="G16:H16"/>
    <mergeCell ref="A19:A20"/>
    <mergeCell ref="D19:D20"/>
    <mergeCell ref="E19:F19"/>
    <mergeCell ref="G19:H19"/>
    <mergeCell ref="I19:J19"/>
    <mergeCell ref="A21:A22"/>
    <mergeCell ref="D21:D22"/>
    <mergeCell ref="E21:F21"/>
    <mergeCell ref="G21:H21"/>
    <mergeCell ref="I21:J21"/>
    <mergeCell ref="B19:C20"/>
    <mergeCell ref="B21:C22"/>
    <mergeCell ref="E20:F20"/>
    <mergeCell ref="G20:H20"/>
    <mergeCell ref="E22:F22"/>
    <mergeCell ref="D33:D34"/>
    <mergeCell ref="E33:F33"/>
    <mergeCell ref="G33:H33"/>
    <mergeCell ref="I33:J33"/>
    <mergeCell ref="A27:A28"/>
    <mergeCell ref="D27:D28"/>
    <mergeCell ref="E27:F27"/>
    <mergeCell ref="G27:H27"/>
    <mergeCell ref="I27:J27"/>
    <mergeCell ref="A29:A30"/>
    <mergeCell ref="D29:D30"/>
    <mergeCell ref="E29:F29"/>
    <mergeCell ref="G29:H29"/>
    <mergeCell ref="I29:J29"/>
    <mergeCell ref="B27:C28"/>
    <mergeCell ref="B29:C30"/>
    <mergeCell ref="B31:C32"/>
    <mergeCell ref="B33:C34"/>
    <mergeCell ref="A31:A32"/>
    <mergeCell ref="D31:D32"/>
    <mergeCell ref="E31:F31"/>
    <mergeCell ref="G31:H31"/>
    <mergeCell ref="I31:J31"/>
    <mergeCell ref="A33:A34"/>
    <mergeCell ref="A35:A36"/>
    <mergeCell ref="D35:D36"/>
    <mergeCell ref="E35:F35"/>
    <mergeCell ref="G35:H35"/>
    <mergeCell ref="I35:J35"/>
    <mergeCell ref="E37:F37"/>
    <mergeCell ref="G37:H37"/>
    <mergeCell ref="I37:J37"/>
    <mergeCell ref="E39:F39"/>
    <mergeCell ref="G39:H39"/>
    <mergeCell ref="I39:J39"/>
  </mergeCells>
  <pageMargins left="0.25" right="0.25" top="1.07291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24"/>
  <sheetViews>
    <sheetView view="pageBreakPreview" zoomScale="115" zoomScaleNormal="100" zoomScaleSheetLayoutView="115" workbookViewId="0">
      <selection activeCell="A10" sqref="A10"/>
    </sheetView>
  </sheetViews>
  <sheetFormatPr defaultRowHeight="9" x14ac:dyDescent="0.2"/>
  <cols>
    <col min="1" max="1" width="40.1640625" style="1" customWidth="1"/>
    <col min="2" max="2" width="15.1640625" style="1" customWidth="1"/>
    <col min="3" max="3" width="14.6640625" style="1" customWidth="1"/>
    <col min="4" max="4" width="39.33203125" style="1" customWidth="1"/>
    <col min="5" max="16384" width="9.33203125" style="1"/>
  </cols>
  <sheetData>
    <row r="1" spans="1:4" customFormat="1" ht="18.95" customHeight="1" x14ac:dyDescent="0.2">
      <c r="A1" s="170" t="s">
        <v>387</v>
      </c>
      <c r="B1" s="171"/>
      <c r="C1" s="171"/>
      <c r="D1" s="172"/>
    </row>
    <row r="2" spans="1:4" customFormat="1" ht="18.95" customHeight="1" x14ac:dyDescent="0.2">
      <c r="A2" s="170" t="s">
        <v>388</v>
      </c>
      <c r="B2" s="171"/>
      <c r="C2" s="171"/>
      <c r="D2" s="172"/>
    </row>
    <row r="3" spans="1:4" customFormat="1" ht="18.95" customHeight="1" x14ac:dyDescent="0.2">
      <c r="A3" s="170" t="s">
        <v>389</v>
      </c>
      <c r="B3" s="171"/>
      <c r="C3" s="171"/>
      <c r="D3" s="172"/>
    </row>
    <row r="4" spans="1:4" customFormat="1" ht="18.95" customHeight="1" x14ac:dyDescent="0.2">
      <c r="A4" s="170" t="s">
        <v>390</v>
      </c>
      <c r="B4" s="171"/>
      <c r="C4" s="171"/>
      <c r="D4" s="172"/>
    </row>
    <row r="5" spans="1:4" customFormat="1" ht="18.95" customHeight="1" x14ac:dyDescent="0.2">
      <c r="A5" s="173" t="s">
        <v>372</v>
      </c>
      <c r="B5" s="171"/>
      <c r="C5" s="171"/>
      <c r="D5" s="172"/>
    </row>
    <row r="6" spans="1:4" x14ac:dyDescent="0.2">
      <c r="A6" s="167" t="s">
        <v>334</v>
      </c>
      <c r="B6" s="167"/>
      <c r="C6" s="167"/>
      <c r="D6" s="167"/>
    </row>
    <row r="7" spans="1:4" ht="11.25" customHeight="1" x14ac:dyDescent="0.2">
      <c r="A7" s="161" t="s">
        <v>335</v>
      </c>
      <c r="B7" s="162"/>
      <c r="C7" s="162"/>
      <c r="D7" s="163"/>
    </row>
    <row r="8" spans="1:4" ht="11.25" customHeight="1" x14ac:dyDescent="0.2">
      <c r="A8" s="24" t="s">
        <v>336</v>
      </c>
      <c r="B8" s="13" t="s">
        <v>337</v>
      </c>
      <c r="C8" s="13" t="s">
        <v>338</v>
      </c>
      <c r="D8" s="14" t="s">
        <v>339</v>
      </c>
    </row>
    <row r="9" spans="1:4" ht="11.25" customHeight="1" x14ac:dyDescent="0.2">
      <c r="A9" s="6" t="s">
        <v>340</v>
      </c>
      <c r="B9" s="28">
        <v>1</v>
      </c>
      <c r="C9" s="25">
        <v>0.03</v>
      </c>
      <c r="D9" s="26">
        <v>0.03</v>
      </c>
    </row>
    <row r="10" spans="1:4" ht="11.25" customHeight="1" x14ac:dyDescent="0.2">
      <c r="A10" s="6" t="s">
        <v>341</v>
      </c>
      <c r="B10" s="28">
        <v>1</v>
      </c>
      <c r="C10" s="25">
        <v>6.4999999999999997E-3</v>
      </c>
      <c r="D10" s="26">
        <v>6.4999999999999997E-3</v>
      </c>
    </row>
    <row r="11" spans="1:4" ht="11.25" customHeight="1" x14ac:dyDescent="0.2">
      <c r="A11" s="6" t="s">
        <v>342</v>
      </c>
      <c r="B11" s="28">
        <v>1</v>
      </c>
      <c r="C11" s="25">
        <v>0.05</v>
      </c>
      <c r="D11" s="26">
        <v>0.05</v>
      </c>
    </row>
    <row r="12" spans="1:4" ht="11.25" customHeight="1" x14ac:dyDescent="0.2">
      <c r="A12" s="6" t="s">
        <v>343</v>
      </c>
      <c r="B12" s="28">
        <v>1</v>
      </c>
      <c r="C12" s="25">
        <v>0</v>
      </c>
      <c r="D12" s="26">
        <v>0</v>
      </c>
    </row>
    <row r="13" spans="1:4" ht="11.25" customHeight="1" x14ac:dyDescent="0.2">
      <c r="A13" s="6" t="s">
        <v>344</v>
      </c>
      <c r="B13" s="28">
        <v>1</v>
      </c>
      <c r="C13" s="25">
        <v>0.03</v>
      </c>
      <c r="D13" s="26">
        <v>0.03</v>
      </c>
    </row>
    <row r="14" spans="1:4" ht="11.25" customHeight="1" x14ac:dyDescent="0.2">
      <c r="A14" s="6" t="s">
        <v>345</v>
      </c>
      <c r="B14" s="28">
        <v>1</v>
      </c>
      <c r="C14" s="25">
        <v>3.7000000000000002E-3</v>
      </c>
      <c r="D14" s="26">
        <v>3.7000000000000002E-3</v>
      </c>
    </row>
    <row r="15" spans="1:4" ht="11.25" customHeight="1" x14ac:dyDescent="0.2">
      <c r="A15" s="6" t="s">
        <v>346</v>
      </c>
      <c r="B15" s="28">
        <v>1</v>
      </c>
      <c r="C15" s="25">
        <v>1.1999999999999999E-3</v>
      </c>
      <c r="D15" s="26">
        <v>1.1999999999999999E-3</v>
      </c>
    </row>
    <row r="16" spans="1:4" ht="11.25" customHeight="1" x14ac:dyDescent="0.2">
      <c r="A16" s="6" t="s">
        <v>347</v>
      </c>
      <c r="B16" s="28">
        <v>1</v>
      </c>
      <c r="C16" s="25">
        <v>9.7000000000000003E-3</v>
      </c>
      <c r="D16" s="26">
        <v>9.7000000000000003E-3</v>
      </c>
    </row>
    <row r="17" spans="1:4" ht="11.25" customHeight="1" x14ac:dyDescent="0.2">
      <c r="A17" s="6" t="s">
        <v>348</v>
      </c>
      <c r="B17" s="28">
        <v>1</v>
      </c>
      <c r="C17" s="25">
        <v>6.1600000000000002E-2</v>
      </c>
      <c r="D17" s="26">
        <v>6.1600000000000002E-2</v>
      </c>
    </row>
    <row r="18" spans="1:4" ht="11.25" customHeight="1" x14ac:dyDescent="0.2">
      <c r="A18" s="164" t="s">
        <v>349</v>
      </c>
      <c r="B18" s="165"/>
      <c r="C18" s="166"/>
      <c r="D18" s="27">
        <v>0.21410000000000001</v>
      </c>
    </row>
    <row r="19" spans="1:4" ht="65.25" customHeight="1" x14ac:dyDescent="0.2">
      <c r="A19" s="168" t="s">
        <v>350</v>
      </c>
      <c r="B19" s="169"/>
      <c r="C19" s="169"/>
      <c r="D19" s="169"/>
    </row>
    <row r="20" spans="1:4" ht="12.75" x14ac:dyDescent="0.2">
      <c r="A20" s="106" t="s">
        <v>351</v>
      </c>
      <c r="B20" s="107"/>
      <c r="C20" s="107"/>
      <c r="D20" s="107"/>
    </row>
    <row r="21" spans="1:4" ht="84.75" customHeight="1" x14ac:dyDescent="0.2">
      <c r="A21" s="157" t="s">
        <v>352</v>
      </c>
      <c r="B21" s="158"/>
      <c r="C21" s="158"/>
      <c r="D21" s="158"/>
    </row>
    <row r="22" spans="1:4" ht="30" customHeight="1" x14ac:dyDescent="0.2">
      <c r="A22" s="159" t="s">
        <v>353</v>
      </c>
      <c r="B22" s="158"/>
      <c r="C22" s="158"/>
      <c r="D22" s="158"/>
    </row>
    <row r="23" spans="1:4" ht="22.5" customHeight="1" x14ac:dyDescent="0.2">
      <c r="A23" s="160" t="s">
        <v>354</v>
      </c>
      <c r="B23" s="107"/>
      <c r="C23" s="107"/>
      <c r="D23" s="107"/>
    </row>
    <row r="24" spans="1:4" ht="24.75" customHeight="1" x14ac:dyDescent="0.2">
      <c r="A24" s="160" t="s">
        <v>355</v>
      </c>
      <c r="B24" s="107"/>
      <c r="C24" s="107"/>
      <c r="D24" s="107"/>
    </row>
  </sheetData>
  <mergeCells count="14">
    <mergeCell ref="A6:D6"/>
    <mergeCell ref="A19:D19"/>
    <mergeCell ref="A20:D20"/>
    <mergeCell ref="A1:D1"/>
    <mergeCell ref="A2:D2"/>
    <mergeCell ref="A3:D3"/>
    <mergeCell ref="A4:D4"/>
    <mergeCell ref="A5:D5"/>
    <mergeCell ref="A21:D21"/>
    <mergeCell ref="A22:D22"/>
    <mergeCell ref="A23:D23"/>
    <mergeCell ref="A24:D24"/>
    <mergeCell ref="A7:D7"/>
    <mergeCell ref="A18:C18"/>
  </mergeCells>
  <pageMargins left="0.25" right="0.25" top="1.125" bottom="0.75" header="0.3" footer="0.3"/>
  <pageSetup paperSize="9" orientation="portrait" verticalDpi="0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1"/>
  <sheetViews>
    <sheetView view="pageBreakPreview" zoomScale="115" zoomScaleNormal="100" zoomScaleSheetLayoutView="115" workbookViewId="0">
      <selection activeCell="C22" sqref="C22"/>
    </sheetView>
  </sheetViews>
  <sheetFormatPr defaultRowHeight="9" x14ac:dyDescent="0.2"/>
  <cols>
    <col min="1" max="1" width="13.33203125" style="1" customWidth="1"/>
    <col min="2" max="2" width="59.83203125" style="1" customWidth="1"/>
    <col min="3" max="3" width="16.83203125" style="1" customWidth="1"/>
    <col min="4" max="4" width="20.1640625" style="1" customWidth="1"/>
    <col min="5" max="16384" width="9.33203125" style="1"/>
  </cols>
  <sheetData>
    <row r="1" spans="1:4" s="31" customFormat="1" ht="19.5" customHeight="1" x14ac:dyDescent="0.2">
      <c r="A1" s="88" t="s">
        <v>373</v>
      </c>
      <c r="B1" s="90"/>
      <c r="C1" s="88" t="s">
        <v>385</v>
      </c>
      <c r="D1" s="90"/>
    </row>
    <row r="2" spans="1:4" s="31" customFormat="1" ht="18.75" customHeight="1" x14ac:dyDescent="0.2">
      <c r="A2" s="88" t="s">
        <v>375</v>
      </c>
      <c r="B2" s="90"/>
      <c r="C2" s="91" t="s">
        <v>369</v>
      </c>
      <c r="D2" s="90"/>
    </row>
    <row r="3" spans="1:4" s="31" customFormat="1" ht="18" customHeight="1" x14ac:dyDescent="0.2">
      <c r="A3" s="88" t="s">
        <v>383</v>
      </c>
      <c r="B3" s="90"/>
      <c r="C3" s="88" t="s">
        <v>377</v>
      </c>
      <c r="D3" s="90"/>
    </row>
    <row r="4" spans="1:4" x14ac:dyDescent="0.2">
      <c r="A4" s="167" t="s">
        <v>356</v>
      </c>
      <c r="B4" s="167"/>
      <c r="C4" s="167"/>
      <c r="D4" s="167"/>
    </row>
    <row r="5" spans="1:4" s="19" customFormat="1" ht="18" x14ac:dyDescent="0.2">
      <c r="A5" s="2" t="s">
        <v>357</v>
      </c>
      <c r="B5" s="2" t="s">
        <v>358</v>
      </c>
      <c r="C5" s="2" t="s">
        <v>359</v>
      </c>
      <c r="D5" s="2" t="s">
        <v>360</v>
      </c>
    </row>
    <row r="6" spans="1:4" x14ac:dyDescent="0.2">
      <c r="A6" s="17" t="s">
        <v>303</v>
      </c>
      <c r="B6" s="6" t="s">
        <v>22</v>
      </c>
      <c r="C6" s="8">
        <f>Somatorio!D7</f>
        <v>11464.199954999998</v>
      </c>
      <c r="D6" s="9">
        <v>2.2000000000000002</v>
      </c>
    </row>
    <row r="7" spans="1:4" x14ac:dyDescent="0.2">
      <c r="A7" s="17" t="s">
        <v>304</v>
      </c>
      <c r="B7" s="6" t="s">
        <v>49</v>
      </c>
      <c r="C7" s="8">
        <f>Somatorio!D8</f>
        <v>1835.4642389999999</v>
      </c>
      <c r="D7" s="9">
        <v>0.35</v>
      </c>
    </row>
    <row r="8" spans="1:4" x14ac:dyDescent="0.2">
      <c r="A8" s="17" t="s">
        <v>305</v>
      </c>
      <c r="B8" s="6" t="s">
        <v>74</v>
      </c>
      <c r="C8" s="8">
        <f>Somatorio!D9</f>
        <v>4344.6204269999998</v>
      </c>
      <c r="D8" s="9">
        <v>0.83</v>
      </c>
    </row>
    <row r="9" spans="1:4" x14ac:dyDescent="0.2">
      <c r="A9" s="17" t="s">
        <v>306</v>
      </c>
      <c r="B9" s="6" t="s">
        <v>89</v>
      </c>
      <c r="C9" s="8">
        <f>Somatorio!D10</f>
        <v>36482.770142999994</v>
      </c>
      <c r="D9" s="9">
        <v>7</v>
      </c>
    </row>
    <row r="10" spans="1:4" x14ac:dyDescent="0.2">
      <c r="A10" s="17" t="s">
        <v>307</v>
      </c>
      <c r="B10" s="6" t="s">
        <v>129</v>
      </c>
      <c r="C10" s="8">
        <f>Somatorio!D11</f>
        <v>3953.2431510000001</v>
      </c>
      <c r="D10" s="9">
        <v>0.76</v>
      </c>
    </row>
    <row r="11" spans="1:4" x14ac:dyDescent="0.2">
      <c r="A11" s="17" t="s">
        <v>308</v>
      </c>
      <c r="B11" s="6" t="s">
        <v>138</v>
      </c>
      <c r="C11" s="8">
        <f>Somatorio!D12</f>
        <v>37389.824252999999</v>
      </c>
      <c r="D11" s="9">
        <v>7.18</v>
      </c>
    </row>
    <row r="12" spans="1:4" x14ac:dyDescent="0.2">
      <c r="A12" s="17" t="s">
        <v>309</v>
      </c>
      <c r="B12" s="6" t="s">
        <v>257</v>
      </c>
      <c r="C12" s="8">
        <f>Somatorio!D13</f>
        <v>27413.503847999997</v>
      </c>
      <c r="D12" s="9">
        <v>5.26</v>
      </c>
    </row>
    <row r="13" spans="1:4" x14ac:dyDescent="0.2">
      <c r="A13" s="17" t="s">
        <v>310</v>
      </c>
      <c r="B13" s="6" t="s">
        <v>53</v>
      </c>
      <c r="C13" s="8">
        <f>Somatorio!D14</f>
        <v>1453.2776999999999</v>
      </c>
      <c r="D13" s="9">
        <v>0.28000000000000003</v>
      </c>
    </row>
    <row r="14" spans="1:4" x14ac:dyDescent="0.2">
      <c r="A14" s="17" t="s">
        <v>311</v>
      </c>
      <c r="B14" s="6" t="s">
        <v>212</v>
      </c>
      <c r="C14" s="8">
        <f>Somatorio!D15</f>
        <v>5057.9527410000001</v>
      </c>
      <c r="D14" s="9">
        <v>0.97</v>
      </c>
    </row>
    <row r="15" spans="1:4" x14ac:dyDescent="0.2">
      <c r="A15" s="17" t="s">
        <v>312</v>
      </c>
      <c r="B15" s="6" t="s">
        <v>216</v>
      </c>
      <c r="C15" s="8">
        <f>Somatorio!D16</f>
        <v>233114.59386899997</v>
      </c>
      <c r="D15" s="9">
        <v>44.76</v>
      </c>
    </row>
    <row r="16" spans="1:4" x14ac:dyDescent="0.2">
      <c r="A16" s="17" t="s">
        <v>313</v>
      </c>
      <c r="B16" s="6" t="s">
        <v>220</v>
      </c>
      <c r="C16" s="8">
        <f>Somatorio!D17</f>
        <v>100856.74391999999</v>
      </c>
      <c r="D16" s="9">
        <v>19.36</v>
      </c>
    </row>
    <row r="17" spans="1:4" x14ac:dyDescent="0.2">
      <c r="A17" s="17" t="s">
        <v>314</v>
      </c>
      <c r="B17" s="6" t="s">
        <v>57</v>
      </c>
      <c r="C17" s="8">
        <f>Somatorio!D18</f>
        <v>1212.15744</v>
      </c>
      <c r="D17" s="9">
        <v>0.23</v>
      </c>
    </row>
    <row r="18" spans="1:4" x14ac:dyDescent="0.2">
      <c r="A18" s="17" t="s">
        <v>315</v>
      </c>
      <c r="B18" s="6" t="s">
        <v>28</v>
      </c>
      <c r="C18" s="8">
        <f>Somatorio!D19</f>
        <v>29599.709435999997</v>
      </c>
      <c r="D18" s="9">
        <v>5.68</v>
      </c>
    </row>
    <row r="19" spans="1:4" x14ac:dyDescent="0.2">
      <c r="A19" s="17" t="s">
        <v>316</v>
      </c>
      <c r="B19" s="6" t="s">
        <v>63</v>
      </c>
      <c r="C19" s="8">
        <f>Somatorio!D20</f>
        <v>23343.270021</v>
      </c>
      <c r="D19" s="9">
        <v>4.4800000000000004</v>
      </c>
    </row>
    <row r="20" spans="1:4" x14ac:dyDescent="0.2">
      <c r="A20" s="17" t="s">
        <v>317</v>
      </c>
      <c r="B20" s="6" t="s">
        <v>35</v>
      </c>
      <c r="C20" s="8">
        <f>Somatorio!D21</f>
        <v>3323.695878</v>
      </c>
      <c r="D20" s="9">
        <v>0.66</v>
      </c>
    </row>
    <row r="21" spans="1:4" x14ac:dyDescent="0.2">
      <c r="A21" s="174" t="s">
        <v>361</v>
      </c>
      <c r="B21" s="175"/>
      <c r="C21" s="11">
        <f>SUM(C6:C20)</f>
        <v>520845.02702099993</v>
      </c>
      <c r="D21" s="12">
        <v>100</v>
      </c>
    </row>
  </sheetData>
  <mergeCells count="8">
    <mergeCell ref="A21:B21"/>
    <mergeCell ref="A4:D4"/>
    <mergeCell ref="A1:B1"/>
    <mergeCell ref="C1:D1"/>
    <mergeCell ref="A2:B2"/>
    <mergeCell ref="C2:D2"/>
    <mergeCell ref="A3:B3"/>
    <mergeCell ref="C3:D3"/>
  </mergeCells>
  <pageMargins left="0.25" right="0.25" top="1.04166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9"/>
  <sheetViews>
    <sheetView view="pageBreakPreview" zoomScale="130" zoomScaleNormal="100" zoomScaleSheetLayoutView="130" workbookViewId="0">
      <selection activeCell="C6" sqref="C6"/>
    </sheetView>
  </sheetViews>
  <sheetFormatPr defaultRowHeight="9" x14ac:dyDescent="0.2"/>
  <cols>
    <col min="1" max="1" width="11.83203125" style="16" customWidth="1"/>
    <col min="2" max="2" width="12.6640625" style="16" bestFit="1" customWidth="1"/>
    <col min="3" max="3" width="43.5" style="16" customWidth="1"/>
    <col min="4" max="5" width="12.5" style="16" customWidth="1"/>
    <col min="6" max="6" width="14.6640625" style="16" customWidth="1"/>
    <col min="7" max="16384" width="9.33203125" style="16"/>
  </cols>
  <sheetData>
    <row r="1" spans="1:6" s="31" customFormat="1" ht="18.95" customHeight="1" x14ac:dyDescent="0.2">
      <c r="A1" s="88" t="s">
        <v>373</v>
      </c>
      <c r="B1" s="89"/>
      <c r="C1" s="90"/>
      <c r="D1" s="88" t="s">
        <v>374</v>
      </c>
      <c r="E1" s="89"/>
      <c r="F1" s="90"/>
    </row>
    <row r="2" spans="1:6" s="31" customFormat="1" ht="18.95" customHeight="1" x14ac:dyDescent="0.2">
      <c r="A2" s="88" t="s">
        <v>375</v>
      </c>
      <c r="B2" s="89"/>
      <c r="C2" s="90"/>
      <c r="D2" s="88" t="s">
        <v>385</v>
      </c>
      <c r="E2" s="89"/>
      <c r="F2" s="90"/>
    </row>
    <row r="3" spans="1:6" s="31" customFormat="1" ht="18.95" customHeight="1" x14ac:dyDescent="0.2">
      <c r="A3" s="91" t="s">
        <v>369</v>
      </c>
      <c r="B3" s="89"/>
      <c r="C3" s="90"/>
      <c r="D3" s="88" t="s">
        <v>378</v>
      </c>
      <c r="E3" s="89"/>
      <c r="F3" s="90"/>
    </row>
    <row r="4" spans="1:6" x14ac:dyDescent="0.2">
      <c r="A4" s="176" t="s">
        <v>362</v>
      </c>
      <c r="B4" s="176"/>
      <c r="C4" s="176"/>
      <c r="D4" s="176"/>
      <c r="E4" s="176"/>
      <c r="F4" s="176"/>
    </row>
    <row r="5" spans="1:6" s="19" customFormat="1" ht="22.5" customHeight="1" x14ac:dyDescent="0.2">
      <c r="A5" s="20" t="s">
        <v>357</v>
      </c>
      <c r="B5" s="20" t="s">
        <v>363</v>
      </c>
      <c r="C5" s="20" t="s">
        <v>336</v>
      </c>
      <c r="D5" s="20" t="s">
        <v>16</v>
      </c>
      <c r="E5" s="20" t="s">
        <v>17</v>
      </c>
      <c r="F5" s="30" t="s">
        <v>365</v>
      </c>
    </row>
    <row r="6" spans="1:6" s="19" customFormat="1" x14ac:dyDescent="0.2">
      <c r="A6" s="29" t="s">
        <v>313</v>
      </c>
      <c r="B6" s="18" t="s">
        <v>220</v>
      </c>
      <c r="C6" s="29" t="s">
        <v>364</v>
      </c>
      <c r="D6" s="18" t="s">
        <v>26</v>
      </c>
      <c r="E6" s="15">
        <v>956.52</v>
      </c>
      <c r="F6" s="15">
        <v>478.26</v>
      </c>
    </row>
    <row r="7" spans="1:6" s="19" customFormat="1" x14ac:dyDescent="0.2">
      <c r="A7" s="29" t="s">
        <v>316</v>
      </c>
      <c r="B7" s="18" t="s">
        <v>63</v>
      </c>
      <c r="C7" s="29" t="s">
        <v>63</v>
      </c>
      <c r="D7" s="18" t="s">
        <v>26</v>
      </c>
      <c r="E7" s="15">
        <v>1350.69</v>
      </c>
      <c r="F7" s="15">
        <v>675.35</v>
      </c>
    </row>
    <row r="9" spans="1:6" ht="11.25" customHeight="1" x14ac:dyDescent="0.2">
      <c r="A9" s="106" t="s">
        <v>366</v>
      </c>
      <c r="B9" s="107"/>
      <c r="C9" s="107"/>
      <c r="D9" s="107"/>
      <c r="E9" s="107"/>
      <c r="F9" s="107"/>
    </row>
  </sheetData>
  <mergeCells count="8">
    <mergeCell ref="A4:F4"/>
    <mergeCell ref="A9:F9"/>
    <mergeCell ref="A1:C1"/>
    <mergeCell ref="D1:F1"/>
    <mergeCell ref="A2:C2"/>
    <mergeCell ref="D2:F2"/>
    <mergeCell ref="A3:C3"/>
    <mergeCell ref="D3:F3"/>
  </mergeCells>
  <pageMargins left="0.25" right="0.25" top="1.0312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DED17-D59A-41AD-AD0B-6BA82571A4DF}">
  <dimension ref="A1:J371"/>
  <sheetViews>
    <sheetView view="pageBreakPreview" topLeftCell="A217" zoomScale="130" zoomScaleNormal="145" zoomScaleSheetLayoutView="130" workbookViewId="0">
      <selection activeCell="B240" sqref="B240:C240"/>
    </sheetView>
  </sheetViews>
  <sheetFormatPr defaultRowHeight="9" x14ac:dyDescent="0.2"/>
  <cols>
    <col min="1" max="1" width="14.1640625" style="1" customWidth="1"/>
    <col min="2" max="2" width="25.6640625" style="1" customWidth="1"/>
    <col min="3" max="3" width="11.83203125" style="1" customWidth="1"/>
    <col min="4" max="4" width="12" style="1" customWidth="1"/>
    <col min="5" max="5" width="13.83203125" style="1" customWidth="1"/>
    <col min="6" max="6" width="8" style="1" customWidth="1"/>
    <col min="7" max="7" width="11" style="1" customWidth="1"/>
    <col min="8" max="8" width="13.6640625" style="1" bestFit="1" customWidth="1"/>
    <col min="9" max="16384" width="9.33203125" style="1"/>
  </cols>
  <sheetData>
    <row r="1" spans="1:8" ht="20.25" customHeight="1" x14ac:dyDescent="0.2">
      <c r="A1" s="177" t="s">
        <v>399</v>
      </c>
      <c r="B1" s="178"/>
      <c r="C1" s="178"/>
      <c r="D1" s="178"/>
      <c r="E1" s="178"/>
      <c r="F1" s="178"/>
      <c r="G1" s="178"/>
      <c r="H1" s="179"/>
    </row>
    <row r="2" spans="1:8" ht="12" customHeight="1" x14ac:dyDescent="0.2">
      <c r="A2" s="180" t="s">
        <v>400</v>
      </c>
      <c r="B2" s="180" t="s">
        <v>401</v>
      </c>
      <c r="C2" s="181" t="s">
        <v>402</v>
      </c>
      <c r="D2" s="182" t="s">
        <v>403</v>
      </c>
      <c r="E2" s="183" t="s">
        <v>404</v>
      </c>
      <c r="F2" s="184" t="s">
        <v>405</v>
      </c>
      <c r="G2" s="185"/>
      <c r="H2" s="182" t="s">
        <v>406</v>
      </c>
    </row>
    <row r="3" spans="1:8" ht="12" customHeight="1" x14ac:dyDescent="0.2">
      <c r="A3" s="186">
        <v>4</v>
      </c>
      <c r="B3" s="6" t="s">
        <v>407</v>
      </c>
      <c r="C3" s="187">
        <v>9.5399999999999991</v>
      </c>
      <c r="D3" s="188">
        <v>20.89</v>
      </c>
      <c r="E3" s="188">
        <v>119.02</v>
      </c>
      <c r="F3" s="189">
        <v>0.25</v>
      </c>
      <c r="G3" s="190"/>
      <c r="H3" s="188">
        <f>D3*F3</f>
        <v>5.2225000000000001</v>
      </c>
    </row>
    <row r="4" spans="1:8" ht="9.1999999999999993" customHeight="1" x14ac:dyDescent="0.2">
      <c r="A4" s="186">
        <v>5</v>
      </c>
      <c r="B4" s="6" t="s">
        <v>408</v>
      </c>
      <c r="C4" s="187">
        <v>5.62</v>
      </c>
      <c r="D4" s="188">
        <v>12.31</v>
      </c>
      <c r="E4" s="188">
        <v>119.02</v>
      </c>
      <c r="F4" s="189">
        <v>1.9450000000000001</v>
      </c>
      <c r="G4" s="190"/>
      <c r="H4" s="188">
        <f>D4*F4</f>
        <v>23.942950000000003</v>
      </c>
    </row>
    <row r="5" spans="1:8" ht="9.1999999999999993" customHeight="1" x14ac:dyDescent="0.2">
      <c r="A5" s="191" t="s">
        <v>409</v>
      </c>
      <c r="B5" s="191"/>
      <c r="C5" s="191"/>
      <c r="D5" s="191"/>
      <c r="E5" s="191"/>
      <c r="F5" s="192"/>
      <c r="G5" s="193">
        <f>TRUNC(H3+H4,2)</f>
        <v>29.16</v>
      </c>
      <c r="H5" s="194"/>
    </row>
    <row r="6" spans="1:8" ht="0.95" customHeight="1" x14ac:dyDescent="0.2"/>
    <row r="7" spans="1:8" ht="9.1999999999999993" customHeight="1" x14ac:dyDescent="0.2">
      <c r="A7" s="195" t="s">
        <v>410</v>
      </c>
      <c r="B7" s="196"/>
      <c r="C7" s="196"/>
      <c r="D7" s="196"/>
      <c r="E7" s="196"/>
      <c r="F7" s="197"/>
      <c r="G7" s="198">
        <f>G5</f>
        <v>29.16</v>
      </c>
      <c r="H7" s="199"/>
    </row>
    <row r="8" spans="1:8" ht="9.1999999999999993" customHeight="1" x14ac:dyDescent="0.2">
      <c r="A8" s="195" t="s">
        <v>411</v>
      </c>
      <c r="B8" s="196"/>
      <c r="C8" s="196"/>
      <c r="D8" s="196"/>
      <c r="E8" s="196"/>
      <c r="F8" s="197"/>
      <c r="G8" s="198">
        <v>0</v>
      </c>
      <c r="H8" s="199"/>
    </row>
    <row r="9" spans="1:8" ht="9.1999999999999993" customHeight="1" x14ac:dyDescent="0.2">
      <c r="A9" s="195" t="s">
        <v>412</v>
      </c>
      <c r="B9" s="196"/>
      <c r="C9" s="196"/>
      <c r="D9" s="196"/>
      <c r="E9" s="196"/>
      <c r="F9" s="197"/>
      <c r="G9" s="198">
        <f>G7</f>
        <v>29.16</v>
      </c>
      <c r="H9" s="199"/>
    </row>
    <row r="13" spans="1:8" ht="20.25" customHeight="1" x14ac:dyDescent="0.2">
      <c r="A13" s="213" t="s">
        <v>432</v>
      </c>
      <c r="B13" s="178"/>
      <c r="C13" s="178"/>
      <c r="D13" s="178"/>
      <c r="E13" s="178"/>
      <c r="F13" s="178"/>
      <c r="G13" s="178"/>
      <c r="H13" s="179"/>
    </row>
    <row r="14" spans="1:8" ht="9.1999999999999993" customHeight="1" x14ac:dyDescent="0.2">
      <c r="A14" s="180" t="s">
        <v>400</v>
      </c>
      <c r="B14" s="180" t="s">
        <v>401</v>
      </c>
      <c r="C14" s="181" t="s">
        <v>402</v>
      </c>
      <c r="D14" s="182" t="s">
        <v>403</v>
      </c>
      <c r="E14" s="182" t="s">
        <v>413</v>
      </c>
      <c r="F14" s="184" t="s">
        <v>405</v>
      </c>
      <c r="G14" s="185"/>
      <c r="H14" s="182" t="s">
        <v>406</v>
      </c>
    </row>
    <row r="15" spans="1:8" ht="9.1999999999999993" customHeight="1" x14ac:dyDescent="0.2">
      <c r="A15" s="186">
        <v>4</v>
      </c>
      <c r="B15" s="6" t="s">
        <v>407</v>
      </c>
      <c r="C15" s="187">
        <v>9.5399999999999991</v>
      </c>
      <c r="D15" s="188">
        <v>20.89</v>
      </c>
      <c r="E15" s="188">
        <v>119.02</v>
      </c>
      <c r="F15" s="189">
        <v>1</v>
      </c>
      <c r="G15" s="190"/>
      <c r="H15" s="188">
        <f>F15*D15</f>
        <v>20.89</v>
      </c>
    </row>
    <row r="16" spans="1:8" ht="9.1999999999999993" customHeight="1" x14ac:dyDescent="0.2">
      <c r="A16" s="186">
        <v>5</v>
      </c>
      <c r="B16" s="6" t="s">
        <v>408</v>
      </c>
      <c r="C16" s="187">
        <v>5.62</v>
      </c>
      <c r="D16" s="188">
        <v>12.31</v>
      </c>
      <c r="E16" s="188">
        <v>119.02</v>
      </c>
      <c r="F16" s="189">
        <v>8.1549999999999994</v>
      </c>
      <c r="G16" s="190"/>
      <c r="H16" s="188">
        <f>F16*D16</f>
        <v>100.38804999999999</v>
      </c>
    </row>
    <row r="17" spans="1:8" ht="9.1999999999999993" customHeight="1" x14ac:dyDescent="0.2">
      <c r="A17" s="191" t="s">
        <v>409</v>
      </c>
      <c r="B17" s="191"/>
      <c r="C17" s="191"/>
      <c r="D17" s="191"/>
      <c r="E17" s="191"/>
      <c r="F17" s="192"/>
      <c r="G17" s="193">
        <f>SUM(H15:H16)</f>
        <v>121.27804999999999</v>
      </c>
      <c r="H17" s="194"/>
    </row>
    <row r="18" spans="1:8" ht="0.95" customHeight="1" x14ac:dyDescent="0.2"/>
    <row r="19" spans="1:8" ht="9.1999999999999993" customHeight="1" x14ac:dyDescent="0.2">
      <c r="A19" s="195" t="s">
        <v>410</v>
      </c>
      <c r="B19" s="196"/>
      <c r="C19" s="196"/>
      <c r="D19" s="196"/>
      <c r="E19" s="196"/>
      <c r="F19" s="197"/>
      <c r="G19" s="198">
        <f>G17</f>
        <v>121.27804999999999</v>
      </c>
      <c r="H19" s="199"/>
    </row>
    <row r="20" spans="1:8" ht="9.1999999999999993" customHeight="1" x14ac:dyDescent="0.2">
      <c r="A20" s="195" t="s">
        <v>411</v>
      </c>
      <c r="B20" s="196"/>
      <c r="C20" s="196"/>
      <c r="D20" s="196"/>
      <c r="E20" s="196"/>
      <c r="F20" s="197"/>
      <c r="G20" s="198">
        <v>0</v>
      </c>
      <c r="H20" s="199"/>
    </row>
    <row r="21" spans="1:8" ht="9.1999999999999993" customHeight="1" x14ac:dyDescent="0.2">
      <c r="A21" s="195" t="s">
        <v>412</v>
      </c>
      <c r="B21" s="196"/>
      <c r="C21" s="196"/>
      <c r="D21" s="196"/>
      <c r="E21" s="196"/>
      <c r="F21" s="197"/>
      <c r="G21" s="198">
        <f>G19</f>
        <v>121.27804999999999</v>
      </c>
      <c r="H21" s="199"/>
    </row>
    <row r="25" spans="1:8" ht="27.75" customHeight="1" x14ac:dyDescent="0.2">
      <c r="A25" s="214" t="s">
        <v>433</v>
      </c>
      <c r="B25" s="215"/>
      <c r="C25" s="215"/>
      <c r="D25" s="215"/>
      <c r="E25" s="215"/>
      <c r="F25" s="215"/>
      <c r="G25" s="215"/>
      <c r="H25" s="216"/>
    </row>
    <row r="26" spans="1:8" ht="9.1999999999999993" customHeight="1" x14ac:dyDescent="0.2">
      <c r="A26" s="180" t="s">
        <v>400</v>
      </c>
      <c r="B26" s="180" t="s">
        <v>401</v>
      </c>
      <c r="C26" s="181" t="s">
        <v>402</v>
      </c>
      <c r="D26" s="217" t="s">
        <v>403</v>
      </c>
      <c r="E26" s="182" t="s">
        <v>413</v>
      </c>
      <c r="F26" s="184" t="s">
        <v>405</v>
      </c>
      <c r="G26" s="185"/>
      <c r="H26" s="182" t="s">
        <v>406</v>
      </c>
    </row>
    <row r="27" spans="1:8" ht="9.1999999999999993" customHeight="1" x14ac:dyDescent="0.2">
      <c r="A27" s="186">
        <v>5</v>
      </c>
      <c r="B27" s="6" t="s">
        <v>408</v>
      </c>
      <c r="C27" s="187">
        <v>5.62</v>
      </c>
      <c r="D27" s="218">
        <v>12.31</v>
      </c>
      <c r="E27" s="188">
        <v>119.02</v>
      </c>
      <c r="F27" s="189">
        <v>4.7E-2</v>
      </c>
      <c r="G27" s="190"/>
      <c r="H27" s="188">
        <f>F27*D27</f>
        <v>0.57857000000000003</v>
      </c>
    </row>
    <row r="28" spans="1:8" ht="9.1999999999999993" customHeight="1" x14ac:dyDescent="0.2">
      <c r="A28" s="186">
        <v>25</v>
      </c>
      <c r="B28" s="6" t="s">
        <v>430</v>
      </c>
      <c r="C28" s="187">
        <v>9.5399999999999991</v>
      </c>
      <c r="D28" s="218">
        <v>20.89</v>
      </c>
      <c r="E28" s="188">
        <v>119.02</v>
      </c>
      <c r="F28" s="189">
        <v>0.03</v>
      </c>
      <c r="G28" s="190"/>
      <c r="H28" s="188">
        <f>F28*D28</f>
        <v>0.62670000000000003</v>
      </c>
    </row>
    <row r="29" spans="1:8" ht="9.1999999999999993" customHeight="1" x14ac:dyDescent="0.2">
      <c r="A29" s="191" t="s">
        <v>409</v>
      </c>
      <c r="B29" s="191"/>
      <c r="C29" s="191"/>
      <c r="D29" s="191"/>
      <c r="E29" s="191"/>
      <c r="F29" s="192"/>
      <c r="G29" s="193">
        <f>H27+H28</f>
        <v>1.2052700000000001</v>
      </c>
      <c r="H29" s="194"/>
    </row>
    <row r="30" spans="1:8" ht="9.1999999999999993" customHeight="1" x14ac:dyDescent="0.2">
      <c r="A30" s="200" t="s">
        <v>400</v>
      </c>
      <c r="B30" s="219" t="s">
        <v>417</v>
      </c>
      <c r="C30" s="220"/>
      <c r="D30" s="201" t="s">
        <v>418</v>
      </c>
      <c r="E30" s="202" t="s">
        <v>419</v>
      </c>
      <c r="F30" s="203" t="s">
        <v>405</v>
      </c>
      <c r="G30" s="204"/>
      <c r="H30" s="202" t="s">
        <v>420</v>
      </c>
    </row>
    <row r="31" spans="1:8" ht="9.1999999999999993" customHeight="1" x14ac:dyDescent="0.2">
      <c r="A31" s="205">
        <v>2842</v>
      </c>
      <c r="B31" s="221" t="s">
        <v>434</v>
      </c>
      <c r="C31" s="222"/>
      <c r="D31" s="17" t="s">
        <v>435</v>
      </c>
      <c r="E31" s="188">
        <v>7.72</v>
      </c>
      <c r="F31" s="189">
        <v>5.1999999999999998E-3</v>
      </c>
      <c r="G31" s="190"/>
      <c r="H31" s="188">
        <v>0.04</v>
      </c>
    </row>
    <row r="32" spans="1:8" ht="9.1999999999999993" customHeight="1" x14ac:dyDescent="0.2">
      <c r="A32" s="186">
        <v>102</v>
      </c>
      <c r="B32" s="221" t="s">
        <v>436</v>
      </c>
      <c r="C32" s="222"/>
      <c r="D32" s="17" t="s">
        <v>437</v>
      </c>
      <c r="E32" s="188">
        <v>20</v>
      </c>
      <c r="F32" s="189">
        <v>2.3999999999999998E-3</v>
      </c>
      <c r="G32" s="190"/>
      <c r="H32" s="188">
        <v>0.05</v>
      </c>
    </row>
    <row r="33" spans="1:8" ht="9.1999999999999993" customHeight="1" x14ac:dyDescent="0.2">
      <c r="A33" s="205">
        <v>1967</v>
      </c>
      <c r="B33" s="221" t="s">
        <v>438</v>
      </c>
      <c r="C33" s="222"/>
      <c r="D33" s="17" t="s">
        <v>422</v>
      </c>
      <c r="E33" s="188">
        <v>6.5</v>
      </c>
      <c r="F33" s="189">
        <v>0.21160000000000001</v>
      </c>
      <c r="G33" s="190"/>
      <c r="H33" s="188">
        <v>1.38</v>
      </c>
    </row>
    <row r="34" spans="1:8" ht="9.1999999999999993" customHeight="1" x14ac:dyDescent="0.2">
      <c r="A34" s="205">
        <v>1861</v>
      </c>
      <c r="B34" s="221" t="s">
        <v>439</v>
      </c>
      <c r="C34" s="222"/>
      <c r="D34" s="17" t="s">
        <v>437</v>
      </c>
      <c r="E34" s="188">
        <v>18.170000000000002</v>
      </c>
      <c r="F34" s="189">
        <v>5.7999999999999996E-3</v>
      </c>
      <c r="G34" s="190"/>
      <c r="H34" s="188">
        <v>0.11</v>
      </c>
    </row>
    <row r="35" spans="1:8" ht="9.1999999999999993" customHeight="1" x14ac:dyDescent="0.2">
      <c r="A35" s="205">
        <v>1858</v>
      </c>
      <c r="B35" s="221" t="s">
        <v>440</v>
      </c>
      <c r="C35" s="222"/>
      <c r="D35" s="17" t="s">
        <v>422</v>
      </c>
      <c r="E35" s="188">
        <v>7.89</v>
      </c>
      <c r="F35" s="189">
        <v>0.21160000000000001</v>
      </c>
      <c r="G35" s="190"/>
      <c r="H35" s="188">
        <v>1.67</v>
      </c>
    </row>
    <row r="36" spans="1:8" ht="9.1999999999999993" customHeight="1" x14ac:dyDescent="0.2">
      <c r="A36" s="191" t="s">
        <v>427</v>
      </c>
      <c r="B36" s="191"/>
      <c r="C36" s="191"/>
      <c r="D36" s="191"/>
      <c r="E36" s="191"/>
      <c r="F36" s="192"/>
      <c r="G36" s="193">
        <f>SUM(H31:H35)</f>
        <v>3.25</v>
      </c>
      <c r="H36" s="194"/>
    </row>
    <row r="37" spans="1:8" ht="0.95" customHeight="1" x14ac:dyDescent="0.2"/>
    <row r="38" spans="1:8" ht="9.1999999999999993" customHeight="1" x14ac:dyDescent="0.2">
      <c r="A38" s="195" t="s">
        <v>410</v>
      </c>
      <c r="B38" s="196"/>
      <c r="C38" s="196"/>
      <c r="D38" s="196"/>
      <c r="E38" s="196"/>
      <c r="F38" s="197"/>
      <c r="G38" s="198">
        <f>G36+G29</f>
        <v>4.4552700000000005</v>
      </c>
      <c r="H38" s="199"/>
    </row>
    <row r="39" spans="1:8" ht="9.1999999999999993" customHeight="1" x14ac:dyDescent="0.2">
      <c r="A39" s="195" t="s">
        <v>411</v>
      </c>
      <c r="B39" s="196"/>
      <c r="C39" s="196"/>
      <c r="D39" s="196"/>
      <c r="E39" s="196"/>
      <c r="F39" s="197"/>
      <c r="G39" s="198">
        <v>0</v>
      </c>
      <c r="H39" s="199"/>
    </row>
    <row r="40" spans="1:8" ht="9.1999999999999993" customHeight="1" x14ac:dyDescent="0.2">
      <c r="A40" s="195" t="s">
        <v>412</v>
      </c>
      <c r="B40" s="196"/>
      <c r="C40" s="196"/>
      <c r="D40" s="196"/>
      <c r="E40" s="196"/>
      <c r="F40" s="197"/>
      <c r="G40" s="198">
        <f>G38</f>
        <v>4.4552700000000005</v>
      </c>
      <c r="H40" s="199"/>
    </row>
    <row r="44" spans="1:8" ht="27.75" customHeight="1" x14ac:dyDescent="0.2">
      <c r="A44" s="223" t="s">
        <v>441</v>
      </c>
      <c r="B44" s="215"/>
      <c r="C44" s="215"/>
      <c r="D44" s="215"/>
      <c r="E44" s="215"/>
      <c r="F44" s="215"/>
      <c r="G44" s="215"/>
      <c r="H44" s="216"/>
    </row>
    <row r="45" spans="1:8" ht="9.1999999999999993" customHeight="1" x14ac:dyDescent="0.2">
      <c r="A45" s="180" t="s">
        <v>400</v>
      </c>
      <c r="B45" s="180" t="s">
        <v>401</v>
      </c>
      <c r="C45" s="181" t="s">
        <v>402</v>
      </c>
      <c r="D45" s="217" t="s">
        <v>403</v>
      </c>
      <c r="E45" s="182" t="s">
        <v>413</v>
      </c>
      <c r="F45" s="184" t="s">
        <v>405</v>
      </c>
      <c r="G45" s="185"/>
      <c r="H45" s="182" t="s">
        <v>406</v>
      </c>
    </row>
    <row r="46" spans="1:8" ht="9.1999999999999993" customHeight="1" x14ac:dyDescent="0.2">
      <c r="A46" s="186">
        <v>8</v>
      </c>
      <c r="B46" s="6" t="s">
        <v>442</v>
      </c>
      <c r="C46" s="187">
        <v>5.62</v>
      </c>
      <c r="D46" s="218">
        <v>12.31</v>
      </c>
      <c r="E46" s="188">
        <v>119.02</v>
      </c>
      <c r="F46" s="189">
        <v>0.14000000000000001</v>
      </c>
      <c r="G46" s="190"/>
      <c r="H46" s="188">
        <f>F46*D46</f>
        <v>1.7234000000000003</v>
      </c>
    </row>
    <row r="47" spans="1:8" ht="9.1999999999999993" customHeight="1" x14ac:dyDescent="0.2">
      <c r="A47" s="186">
        <v>10</v>
      </c>
      <c r="B47" s="6" t="s">
        <v>443</v>
      </c>
      <c r="C47" s="187">
        <v>9.5399999999999991</v>
      </c>
      <c r="D47" s="218">
        <v>20.89</v>
      </c>
      <c r="E47" s="188">
        <v>119.02</v>
      </c>
      <c r="F47" s="189">
        <v>2.35E-2</v>
      </c>
      <c r="G47" s="190"/>
      <c r="H47" s="188">
        <f>F47*D47</f>
        <v>0.49091499999999999</v>
      </c>
    </row>
    <row r="48" spans="1:8" ht="9.1999999999999993" customHeight="1" x14ac:dyDescent="0.2">
      <c r="A48" s="191" t="s">
        <v>409</v>
      </c>
      <c r="B48" s="191"/>
      <c r="C48" s="191"/>
      <c r="D48" s="191"/>
      <c r="E48" s="191"/>
      <c r="F48" s="192"/>
      <c r="G48" s="193">
        <f>H46+H47</f>
        <v>2.214315</v>
      </c>
      <c r="H48" s="194"/>
    </row>
    <row r="49" spans="1:8" ht="9.1999999999999993" customHeight="1" x14ac:dyDescent="0.2">
      <c r="A49" s="200" t="s">
        <v>400</v>
      </c>
      <c r="B49" s="219" t="s">
        <v>417</v>
      </c>
      <c r="C49" s="220"/>
      <c r="D49" s="201" t="s">
        <v>418</v>
      </c>
      <c r="E49" s="202" t="s">
        <v>419</v>
      </c>
      <c r="F49" s="203" t="s">
        <v>405</v>
      </c>
      <c r="G49" s="204"/>
      <c r="H49" s="202" t="s">
        <v>420</v>
      </c>
    </row>
    <row r="50" spans="1:8" ht="9.1999999999999993" customHeight="1" x14ac:dyDescent="0.2">
      <c r="A50" s="205">
        <v>2133</v>
      </c>
      <c r="B50" s="221" t="s">
        <v>444</v>
      </c>
      <c r="C50" s="222"/>
      <c r="D50" s="17" t="s">
        <v>422</v>
      </c>
      <c r="E50" s="188">
        <v>18</v>
      </c>
      <c r="F50" s="189">
        <v>2.4022000000000001</v>
      </c>
      <c r="G50" s="190"/>
      <c r="H50" s="188">
        <f>F50*E50</f>
        <v>43.239600000000003</v>
      </c>
    </row>
    <row r="51" spans="1:8" ht="9.1999999999999993" customHeight="1" x14ac:dyDescent="0.2">
      <c r="A51" s="205">
        <v>1374</v>
      </c>
      <c r="B51" s="221" t="s">
        <v>445</v>
      </c>
      <c r="C51" s="222"/>
      <c r="D51" s="17" t="s">
        <v>437</v>
      </c>
      <c r="E51" s="188">
        <v>5.62</v>
      </c>
      <c r="F51" s="189">
        <v>5.1400000000000001E-2</v>
      </c>
      <c r="G51" s="190"/>
      <c r="H51" s="188">
        <f t="shared" ref="H51:H56" si="0">F51*E51</f>
        <v>0.28886800000000001</v>
      </c>
    </row>
    <row r="52" spans="1:8" ht="9.1999999999999993" customHeight="1" x14ac:dyDescent="0.2">
      <c r="A52" s="205">
        <v>1862</v>
      </c>
      <c r="B52" s="221" t="s">
        <v>446</v>
      </c>
      <c r="C52" s="222"/>
      <c r="D52" s="17" t="s">
        <v>437</v>
      </c>
      <c r="E52" s="188">
        <v>14.5</v>
      </c>
      <c r="F52" s="189">
        <v>1.15E-2</v>
      </c>
      <c r="G52" s="190"/>
      <c r="H52" s="188">
        <f t="shared" si="0"/>
        <v>0.16675000000000001</v>
      </c>
    </row>
    <row r="53" spans="1:8" ht="9.1999999999999993" customHeight="1" x14ac:dyDescent="0.2">
      <c r="A53" s="205">
        <v>1893</v>
      </c>
      <c r="B53" s="221" t="s">
        <v>447</v>
      </c>
      <c r="C53" s="222"/>
      <c r="D53" s="17" t="s">
        <v>424</v>
      </c>
      <c r="E53" s="188">
        <v>0.7</v>
      </c>
      <c r="F53" s="189">
        <v>1.3332999999999999</v>
      </c>
      <c r="G53" s="190"/>
      <c r="H53" s="188">
        <f t="shared" si="0"/>
        <v>0.93330999999999986</v>
      </c>
    </row>
    <row r="54" spans="1:8" ht="9.1999999999999993" customHeight="1" x14ac:dyDescent="0.2">
      <c r="A54" s="205">
        <v>2491</v>
      </c>
      <c r="B54" s="221" t="s">
        <v>448</v>
      </c>
      <c r="C54" s="222"/>
      <c r="D54" s="17" t="s">
        <v>424</v>
      </c>
      <c r="E54" s="188">
        <v>1</v>
      </c>
      <c r="F54" s="189">
        <v>1.1852</v>
      </c>
      <c r="G54" s="190"/>
      <c r="H54" s="188">
        <f t="shared" si="0"/>
        <v>1.1852</v>
      </c>
    </row>
    <row r="55" spans="1:8" ht="9.1999999999999993" customHeight="1" x14ac:dyDescent="0.2">
      <c r="A55" s="205">
        <v>1890</v>
      </c>
      <c r="B55" s="221" t="s">
        <v>449</v>
      </c>
      <c r="C55" s="222"/>
      <c r="D55" s="17" t="s">
        <v>450</v>
      </c>
      <c r="E55" s="188">
        <v>230</v>
      </c>
      <c r="F55" s="189">
        <v>1</v>
      </c>
      <c r="G55" s="190"/>
      <c r="H55" s="188">
        <f t="shared" si="0"/>
        <v>230</v>
      </c>
    </row>
    <row r="56" spans="1:8" ht="9.1999999999999993" customHeight="1" x14ac:dyDescent="0.2">
      <c r="A56" s="205">
        <v>1968</v>
      </c>
      <c r="B56" s="221" t="s">
        <v>451</v>
      </c>
      <c r="C56" s="222"/>
      <c r="D56" s="17" t="s">
        <v>422</v>
      </c>
      <c r="E56" s="188">
        <v>8</v>
      </c>
      <c r="F56" s="189">
        <v>1.2613000000000001</v>
      </c>
      <c r="G56" s="190"/>
      <c r="H56" s="188">
        <f t="shared" si="0"/>
        <v>10.090400000000001</v>
      </c>
    </row>
    <row r="57" spans="1:8" ht="9.1999999999999993" customHeight="1" x14ac:dyDescent="0.2">
      <c r="A57" s="205">
        <v>1215</v>
      </c>
      <c r="B57" s="221" t="s">
        <v>452</v>
      </c>
      <c r="C57" s="222"/>
      <c r="D57" s="17" t="s">
        <v>437</v>
      </c>
      <c r="E57" s="188">
        <v>0.59</v>
      </c>
      <c r="F57" s="189">
        <v>2.6608000000000001</v>
      </c>
      <c r="G57" s="190"/>
      <c r="H57" s="188">
        <f>TRUNC(F57*E57,2)</f>
        <v>1.56</v>
      </c>
    </row>
    <row r="58" spans="1:8" ht="9.1999999999999993" customHeight="1" x14ac:dyDescent="0.2">
      <c r="A58" s="191" t="s">
        <v>427</v>
      </c>
      <c r="B58" s="191"/>
      <c r="C58" s="191"/>
      <c r="D58" s="191"/>
      <c r="E58" s="191"/>
      <c r="F58" s="192"/>
      <c r="G58" s="193">
        <f>SUM(H50:H57)</f>
        <v>287.46412800000002</v>
      </c>
      <c r="H58" s="194"/>
    </row>
    <row r="59" spans="1:8" ht="0.95" customHeight="1" x14ac:dyDescent="0.2"/>
    <row r="60" spans="1:8" ht="9.1999999999999993" customHeight="1" x14ac:dyDescent="0.2">
      <c r="A60" s="195" t="s">
        <v>410</v>
      </c>
      <c r="B60" s="196"/>
      <c r="C60" s="196"/>
      <c r="D60" s="196"/>
      <c r="E60" s="196"/>
      <c r="F60" s="197"/>
      <c r="G60" s="198">
        <f>G58+G48</f>
        <v>289.67844300000002</v>
      </c>
      <c r="H60" s="199"/>
    </row>
    <row r="61" spans="1:8" ht="9.1999999999999993" customHeight="1" x14ac:dyDescent="0.2">
      <c r="A61" s="195" t="s">
        <v>411</v>
      </c>
      <c r="B61" s="196"/>
      <c r="C61" s="196"/>
      <c r="D61" s="196"/>
      <c r="E61" s="196"/>
      <c r="F61" s="197"/>
      <c r="G61" s="198">
        <v>0</v>
      </c>
      <c r="H61" s="199"/>
    </row>
    <row r="62" spans="1:8" ht="9.1999999999999993" customHeight="1" x14ac:dyDescent="0.2">
      <c r="A62" s="195" t="s">
        <v>412</v>
      </c>
      <c r="B62" s="196"/>
      <c r="C62" s="196"/>
      <c r="D62" s="196"/>
      <c r="E62" s="196"/>
      <c r="F62" s="197"/>
      <c r="G62" s="198">
        <f>G60</f>
        <v>289.67844300000002</v>
      </c>
      <c r="H62" s="199"/>
    </row>
    <row r="66" spans="1:10" ht="20.25" customHeight="1" x14ac:dyDescent="0.2">
      <c r="A66" s="177" t="s">
        <v>453</v>
      </c>
      <c r="B66" s="178"/>
      <c r="C66" s="178"/>
      <c r="D66" s="178"/>
      <c r="E66" s="178"/>
      <c r="F66" s="178"/>
      <c r="G66" s="178"/>
      <c r="H66" s="179"/>
    </row>
    <row r="67" spans="1:10" ht="9.1999999999999993" customHeight="1" x14ac:dyDescent="0.2">
      <c r="A67" s="180" t="s">
        <v>400</v>
      </c>
      <c r="B67" s="180" t="s">
        <v>401</v>
      </c>
      <c r="C67" s="181" t="s">
        <v>402</v>
      </c>
      <c r="D67" s="217" t="s">
        <v>403</v>
      </c>
      <c r="E67" s="182" t="s">
        <v>413</v>
      </c>
      <c r="F67" s="184" t="s">
        <v>405</v>
      </c>
      <c r="G67" s="185"/>
      <c r="H67" s="182" t="s">
        <v>406</v>
      </c>
    </row>
    <row r="68" spans="1:10" ht="9.1999999999999993" customHeight="1" x14ac:dyDescent="0.2">
      <c r="A68" s="186">
        <v>5</v>
      </c>
      <c r="B68" s="6" t="s">
        <v>408</v>
      </c>
      <c r="C68" s="187">
        <v>5.62</v>
      </c>
      <c r="D68" s="218">
        <v>12.31</v>
      </c>
      <c r="E68" s="188">
        <v>119.02</v>
      </c>
      <c r="F68" s="189">
        <v>0.58299999999999996</v>
      </c>
      <c r="G68" s="190"/>
      <c r="H68" s="188">
        <f>F68*D68</f>
        <v>7.1767300000000001</v>
      </c>
    </row>
    <row r="69" spans="1:10" ht="9.1999999999999993" customHeight="1" x14ac:dyDescent="0.2">
      <c r="A69" s="191" t="s">
        <v>409</v>
      </c>
      <c r="B69" s="191"/>
      <c r="C69" s="191"/>
      <c r="D69" s="191"/>
      <c r="E69" s="191"/>
      <c r="F69" s="192"/>
      <c r="G69" s="193">
        <f>H68</f>
        <v>7.1767300000000001</v>
      </c>
      <c r="H69" s="194"/>
    </row>
    <row r="70" spans="1:10" ht="9.1999999999999993" customHeight="1" x14ac:dyDescent="0.2">
      <c r="A70" s="200" t="s">
        <v>400</v>
      </c>
      <c r="B70" s="219" t="s">
        <v>417</v>
      </c>
      <c r="C70" s="220"/>
      <c r="D70" s="201" t="s">
        <v>418</v>
      </c>
      <c r="E70" s="202" t="s">
        <v>419</v>
      </c>
      <c r="F70" s="203" t="s">
        <v>405</v>
      </c>
      <c r="G70" s="204"/>
      <c r="H70" s="202" t="s">
        <v>420</v>
      </c>
    </row>
    <row r="71" spans="1:10" ht="9.1999999999999993" customHeight="1" x14ac:dyDescent="0.2">
      <c r="A71" s="205">
        <v>1220</v>
      </c>
      <c r="B71" s="221" t="s">
        <v>454</v>
      </c>
      <c r="C71" s="222"/>
      <c r="D71" s="17" t="s">
        <v>455</v>
      </c>
      <c r="E71" s="188">
        <v>85.275000000000006</v>
      </c>
      <c r="F71" s="189">
        <v>0.32400000000000001</v>
      </c>
      <c r="G71" s="190"/>
      <c r="H71" s="188">
        <f>F71*E71</f>
        <v>27.629100000000001</v>
      </c>
    </row>
    <row r="72" spans="1:10" ht="9.1999999999999993" customHeight="1" x14ac:dyDescent="0.2">
      <c r="A72" s="191" t="s">
        <v>427</v>
      </c>
      <c r="B72" s="191"/>
      <c r="C72" s="191"/>
      <c r="D72" s="191"/>
      <c r="E72" s="191"/>
      <c r="F72" s="192"/>
      <c r="G72" s="193">
        <f>H71</f>
        <v>27.629100000000001</v>
      </c>
      <c r="H72" s="194"/>
    </row>
    <row r="73" spans="1:10" ht="0.95" customHeight="1" x14ac:dyDescent="0.2"/>
    <row r="74" spans="1:10" ht="9.1999999999999993" customHeight="1" x14ac:dyDescent="0.2">
      <c r="A74" s="195" t="s">
        <v>410</v>
      </c>
      <c r="B74" s="196"/>
      <c r="C74" s="196"/>
      <c r="D74" s="196"/>
      <c r="E74" s="196"/>
      <c r="F74" s="197"/>
      <c r="G74" s="198">
        <f>H71+G69</f>
        <v>34.80583</v>
      </c>
      <c r="H74" s="199"/>
      <c r="J74" s="228"/>
    </row>
    <row r="75" spans="1:10" ht="9.1999999999999993" customHeight="1" x14ac:dyDescent="0.2">
      <c r="A75" s="195" t="s">
        <v>411</v>
      </c>
      <c r="B75" s="196"/>
      <c r="C75" s="196"/>
      <c r="D75" s="196"/>
      <c r="E75" s="196"/>
      <c r="F75" s="197"/>
      <c r="G75" s="198">
        <v>0</v>
      </c>
      <c r="H75" s="199"/>
    </row>
    <row r="76" spans="1:10" ht="9.1999999999999993" customHeight="1" x14ac:dyDescent="0.2">
      <c r="A76" s="195" t="s">
        <v>412</v>
      </c>
      <c r="B76" s="196"/>
      <c r="C76" s="196"/>
      <c r="D76" s="196"/>
      <c r="E76" s="196"/>
      <c r="F76" s="197"/>
      <c r="G76" s="198">
        <f>G74</f>
        <v>34.80583</v>
      </c>
      <c r="H76" s="199"/>
    </row>
    <row r="80" spans="1:10" ht="20.25" customHeight="1" x14ac:dyDescent="0.2">
      <c r="A80" s="229" t="s">
        <v>414</v>
      </c>
      <c r="B80" s="230"/>
      <c r="C80" s="230"/>
      <c r="D80" s="230"/>
      <c r="E80" s="230"/>
      <c r="F80" s="230"/>
      <c r="G80" s="230"/>
      <c r="H80" s="231"/>
    </row>
    <row r="81" spans="1:8" ht="9.1999999999999993" customHeight="1" x14ac:dyDescent="0.2">
      <c r="A81" s="180" t="s">
        <v>400</v>
      </c>
      <c r="B81" s="180" t="s">
        <v>401</v>
      </c>
      <c r="C81" s="181" t="s">
        <v>402</v>
      </c>
      <c r="D81" s="182" t="s">
        <v>403</v>
      </c>
      <c r="E81" s="182" t="s">
        <v>413</v>
      </c>
      <c r="F81" s="184" t="s">
        <v>405</v>
      </c>
      <c r="G81" s="185"/>
      <c r="H81" s="182" t="s">
        <v>406</v>
      </c>
    </row>
    <row r="82" spans="1:8" ht="9.1999999999999993" customHeight="1" x14ac:dyDescent="0.2">
      <c r="A82" s="186">
        <v>5</v>
      </c>
      <c r="B82" s="6" t="s">
        <v>408</v>
      </c>
      <c r="C82" s="187">
        <v>5.62</v>
      </c>
      <c r="D82" s="188">
        <v>12.31</v>
      </c>
      <c r="E82" s="188">
        <v>119.02</v>
      </c>
      <c r="F82" s="189">
        <v>2.0779999999999998</v>
      </c>
      <c r="G82" s="190"/>
      <c r="H82" s="188">
        <f>F82*D82</f>
        <v>25.580179999999999</v>
      </c>
    </row>
    <row r="83" spans="1:8" ht="9.1999999999999993" customHeight="1" x14ac:dyDescent="0.2">
      <c r="A83" s="191" t="s">
        <v>409</v>
      </c>
      <c r="B83" s="191"/>
      <c r="C83" s="191"/>
      <c r="D83" s="191"/>
      <c r="E83" s="191"/>
      <c r="F83" s="192"/>
      <c r="G83" s="193">
        <f>H82</f>
        <v>25.580179999999999</v>
      </c>
      <c r="H83" s="194"/>
    </row>
    <row r="84" spans="1:8" ht="0.95" customHeight="1" x14ac:dyDescent="0.2"/>
    <row r="85" spans="1:8" ht="9.1999999999999993" customHeight="1" x14ac:dyDescent="0.2">
      <c r="A85" s="195" t="s">
        <v>410</v>
      </c>
      <c r="B85" s="196"/>
      <c r="C85" s="196"/>
      <c r="D85" s="196"/>
      <c r="E85" s="196"/>
      <c r="F85" s="197"/>
      <c r="G85" s="198">
        <f>G83</f>
        <v>25.580179999999999</v>
      </c>
      <c r="H85" s="199"/>
    </row>
    <row r="86" spans="1:8" ht="9.1999999999999993" customHeight="1" x14ac:dyDescent="0.2">
      <c r="A86" s="195" t="s">
        <v>411</v>
      </c>
      <c r="B86" s="196"/>
      <c r="C86" s="196"/>
      <c r="D86" s="196"/>
      <c r="E86" s="196"/>
      <c r="F86" s="197"/>
      <c r="G86" s="198">
        <v>0</v>
      </c>
      <c r="H86" s="199"/>
    </row>
    <row r="87" spans="1:8" ht="9.1999999999999993" customHeight="1" x14ac:dyDescent="0.2">
      <c r="A87" s="195" t="s">
        <v>412</v>
      </c>
      <c r="B87" s="196"/>
      <c r="C87" s="196"/>
      <c r="D87" s="196"/>
      <c r="E87" s="196"/>
      <c r="F87" s="197"/>
      <c r="G87" s="198">
        <f>G85</f>
        <v>25.580179999999999</v>
      </c>
      <c r="H87" s="199"/>
    </row>
    <row r="91" spans="1:8" ht="20.25" customHeight="1" x14ac:dyDescent="0.2">
      <c r="A91" s="229" t="s">
        <v>415</v>
      </c>
      <c r="B91" s="230"/>
      <c r="C91" s="230"/>
      <c r="D91" s="230"/>
      <c r="E91" s="230"/>
      <c r="F91" s="230"/>
      <c r="G91" s="230"/>
      <c r="H91" s="231"/>
    </row>
    <row r="92" spans="1:8" ht="9.1999999999999993" customHeight="1" x14ac:dyDescent="0.2">
      <c r="A92" s="180" t="s">
        <v>400</v>
      </c>
      <c r="B92" s="180" t="s">
        <v>401</v>
      </c>
      <c r="C92" s="181" t="s">
        <v>402</v>
      </c>
      <c r="D92" s="182" t="s">
        <v>403</v>
      </c>
      <c r="E92" s="182" t="s">
        <v>413</v>
      </c>
      <c r="F92" s="184" t="s">
        <v>405</v>
      </c>
      <c r="G92" s="185"/>
      <c r="H92" s="182" t="s">
        <v>406</v>
      </c>
    </row>
    <row r="93" spans="1:8" ht="9.1999999999999993" customHeight="1" x14ac:dyDescent="0.2">
      <c r="A93" s="186">
        <v>5</v>
      </c>
      <c r="B93" s="6" t="s">
        <v>408</v>
      </c>
      <c r="C93" s="187">
        <v>5.62</v>
      </c>
      <c r="D93" s="188">
        <v>12.31</v>
      </c>
      <c r="E93" s="188">
        <v>119.02</v>
      </c>
      <c r="F93" s="189">
        <v>1.377</v>
      </c>
      <c r="G93" s="190"/>
      <c r="H93" s="188">
        <f>F93*D93</f>
        <v>16.950870000000002</v>
      </c>
    </row>
    <row r="94" spans="1:8" ht="9.1999999999999993" customHeight="1" x14ac:dyDescent="0.2">
      <c r="A94" s="191" t="s">
        <v>409</v>
      </c>
      <c r="B94" s="191"/>
      <c r="C94" s="191"/>
      <c r="D94" s="191"/>
      <c r="E94" s="191"/>
      <c r="F94" s="192"/>
      <c r="G94" s="193">
        <f>H93</f>
        <v>16.950870000000002</v>
      </c>
      <c r="H94" s="194"/>
    </row>
    <row r="95" spans="1:8" ht="0.95" customHeight="1" x14ac:dyDescent="0.2"/>
    <row r="96" spans="1:8" ht="9.1999999999999993" customHeight="1" x14ac:dyDescent="0.2">
      <c r="A96" s="195" t="s">
        <v>410</v>
      </c>
      <c r="B96" s="196"/>
      <c r="C96" s="196"/>
      <c r="D96" s="196"/>
      <c r="E96" s="196"/>
      <c r="F96" s="197"/>
      <c r="G96" s="198">
        <f>G94</f>
        <v>16.950870000000002</v>
      </c>
      <c r="H96" s="199"/>
    </row>
    <row r="97" spans="1:8" ht="9.1999999999999993" customHeight="1" x14ac:dyDescent="0.2">
      <c r="A97" s="195" t="s">
        <v>411</v>
      </c>
      <c r="B97" s="196"/>
      <c r="C97" s="196"/>
      <c r="D97" s="196"/>
      <c r="E97" s="196"/>
      <c r="F97" s="197"/>
      <c r="G97" s="198">
        <v>0</v>
      </c>
      <c r="H97" s="199"/>
    </row>
    <row r="98" spans="1:8" ht="9.1999999999999993" customHeight="1" x14ac:dyDescent="0.2">
      <c r="A98" s="195" t="s">
        <v>412</v>
      </c>
      <c r="B98" s="196"/>
      <c r="C98" s="196"/>
      <c r="D98" s="196"/>
      <c r="E98" s="196"/>
      <c r="F98" s="197"/>
      <c r="G98" s="198">
        <f>G96</f>
        <v>16.950870000000002</v>
      </c>
      <c r="H98" s="199"/>
    </row>
    <row r="102" spans="1:8" ht="20.25" customHeight="1" x14ac:dyDescent="0.2">
      <c r="A102" s="229" t="s">
        <v>416</v>
      </c>
      <c r="B102" s="230"/>
      <c r="C102" s="230"/>
      <c r="D102" s="230"/>
      <c r="E102" s="230"/>
      <c r="F102" s="230"/>
      <c r="G102" s="230"/>
      <c r="H102" s="237"/>
    </row>
    <row r="103" spans="1:8" ht="9.1999999999999993" customHeight="1" x14ac:dyDescent="0.2">
      <c r="A103" s="180" t="s">
        <v>400</v>
      </c>
      <c r="B103" s="180" t="s">
        <v>417</v>
      </c>
      <c r="C103" s="181" t="s">
        <v>418</v>
      </c>
      <c r="D103" s="182" t="s">
        <v>419</v>
      </c>
      <c r="E103" s="184" t="s">
        <v>405</v>
      </c>
      <c r="F103" s="238"/>
      <c r="G103" s="239" t="s">
        <v>420</v>
      </c>
      <c r="H103" s="240"/>
    </row>
    <row r="104" spans="1:8" ht="18.75" customHeight="1" x14ac:dyDescent="0.2">
      <c r="A104" s="205">
        <v>2460</v>
      </c>
      <c r="B104" s="206" t="s">
        <v>421</v>
      </c>
      <c r="C104" s="17" t="s">
        <v>422</v>
      </c>
      <c r="D104" s="188">
        <v>54.11</v>
      </c>
      <c r="E104" s="189">
        <v>1</v>
      </c>
      <c r="F104" s="207"/>
      <c r="G104" s="208">
        <f>E104*D104</f>
        <v>54.11</v>
      </c>
      <c r="H104" s="227"/>
    </row>
    <row r="105" spans="1:8" ht="9.1999999999999993" customHeight="1" x14ac:dyDescent="0.2">
      <c r="A105" s="205">
        <v>2537</v>
      </c>
      <c r="B105" s="6" t="s">
        <v>423</v>
      </c>
      <c r="C105" s="17" t="s">
        <v>424</v>
      </c>
      <c r="D105" s="188">
        <v>2.57</v>
      </c>
      <c r="E105" s="189">
        <v>0.1429</v>
      </c>
      <c r="F105" s="207"/>
      <c r="G105" s="208">
        <f>E105*D105</f>
        <v>0.367253</v>
      </c>
      <c r="H105" s="227"/>
    </row>
    <row r="106" spans="1:8" ht="9.1999999999999993" customHeight="1" x14ac:dyDescent="0.2">
      <c r="A106" s="205">
        <v>2454</v>
      </c>
      <c r="B106" s="6" t="s">
        <v>425</v>
      </c>
      <c r="C106" s="17" t="s">
        <v>424</v>
      </c>
      <c r="D106" s="188">
        <v>55</v>
      </c>
      <c r="E106" s="189">
        <v>0.1429</v>
      </c>
      <c r="F106" s="207"/>
      <c r="G106" s="208">
        <f t="shared" ref="G106:G107" si="1">E106*D106</f>
        <v>7.8594999999999997</v>
      </c>
      <c r="H106" s="227"/>
    </row>
    <row r="107" spans="1:8" ht="9.1999999999999993" customHeight="1" x14ac:dyDescent="0.2">
      <c r="A107" s="205">
        <v>1941</v>
      </c>
      <c r="B107" s="6" t="s">
        <v>426</v>
      </c>
      <c r="C107" s="17" t="s">
        <v>424</v>
      </c>
      <c r="D107" s="188">
        <v>10</v>
      </c>
      <c r="E107" s="189">
        <v>0.2858</v>
      </c>
      <c r="F107" s="232"/>
      <c r="G107" s="233">
        <f t="shared" si="1"/>
        <v>2.8580000000000001</v>
      </c>
      <c r="H107" s="234"/>
    </row>
    <row r="108" spans="1:8" ht="9.1999999999999993" customHeight="1" x14ac:dyDescent="0.2">
      <c r="A108" s="191" t="s">
        <v>427</v>
      </c>
      <c r="B108" s="191"/>
      <c r="C108" s="191"/>
      <c r="D108" s="191"/>
      <c r="E108" s="191"/>
      <c r="F108" s="235">
        <f>SUM(G104:H107)</f>
        <v>65.194752999999992</v>
      </c>
      <c r="G108" s="236"/>
      <c r="H108" s="237"/>
    </row>
    <row r="109" spans="1:8" ht="0.95" customHeight="1" x14ac:dyDescent="0.2"/>
    <row r="110" spans="1:8" ht="9.1999999999999993" customHeight="1" x14ac:dyDescent="0.2">
      <c r="A110" s="195" t="s">
        <v>410</v>
      </c>
      <c r="B110" s="196"/>
      <c r="C110" s="196"/>
      <c r="D110" s="196"/>
      <c r="E110" s="196"/>
      <c r="F110" s="209">
        <f>F108</f>
        <v>65.194752999999992</v>
      </c>
      <c r="G110" s="209"/>
      <c r="H110" s="227"/>
    </row>
    <row r="111" spans="1:8" ht="9.1999999999999993" customHeight="1" x14ac:dyDescent="0.2">
      <c r="A111" s="195" t="s">
        <v>411</v>
      </c>
      <c r="B111" s="196"/>
      <c r="C111" s="196"/>
      <c r="D111" s="196"/>
      <c r="E111" s="196"/>
      <c r="F111" s="209">
        <v>0</v>
      </c>
      <c r="G111" s="209"/>
      <c r="H111" s="227"/>
    </row>
    <row r="112" spans="1:8" ht="9.1999999999999993" customHeight="1" x14ac:dyDescent="0.2">
      <c r="A112" s="195" t="s">
        <v>412</v>
      </c>
      <c r="B112" s="196"/>
      <c r="C112" s="196"/>
      <c r="D112" s="196"/>
      <c r="E112" s="196"/>
      <c r="F112" s="209">
        <f>F110</f>
        <v>65.194752999999992</v>
      </c>
      <c r="G112" s="209"/>
      <c r="H112" s="227"/>
    </row>
    <row r="116" spans="1:8" ht="20.25" customHeight="1" x14ac:dyDescent="0.2">
      <c r="A116" s="229" t="s">
        <v>456</v>
      </c>
      <c r="B116" s="230"/>
      <c r="C116" s="230"/>
      <c r="D116" s="230"/>
      <c r="E116" s="230"/>
      <c r="F116" s="230"/>
      <c r="G116" s="230"/>
      <c r="H116" s="231"/>
    </row>
    <row r="117" spans="1:8" ht="9.1999999999999993" customHeight="1" x14ac:dyDescent="0.2">
      <c r="A117" s="180" t="s">
        <v>400</v>
      </c>
      <c r="B117" s="180" t="s">
        <v>401</v>
      </c>
      <c r="C117" s="181" t="s">
        <v>402</v>
      </c>
      <c r="D117" s="217" t="s">
        <v>403</v>
      </c>
      <c r="E117" s="182" t="s">
        <v>413</v>
      </c>
      <c r="F117" s="184" t="s">
        <v>405</v>
      </c>
      <c r="G117" s="185"/>
      <c r="H117" s="182" t="s">
        <v>406</v>
      </c>
    </row>
    <row r="118" spans="1:8" ht="9.1999999999999993" customHeight="1" x14ac:dyDescent="0.2">
      <c r="A118" s="186">
        <v>4</v>
      </c>
      <c r="B118" s="6" t="s">
        <v>407</v>
      </c>
      <c r="C118" s="187">
        <v>9.5399999999999991</v>
      </c>
      <c r="D118" s="218">
        <v>20.89</v>
      </c>
      <c r="E118" s="188">
        <v>119.02</v>
      </c>
      <c r="F118" s="189">
        <v>0.25</v>
      </c>
      <c r="G118" s="190"/>
      <c r="H118" s="188">
        <f>F118*D118</f>
        <v>5.2225000000000001</v>
      </c>
    </row>
    <row r="119" spans="1:8" ht="9.1999999999999993" customHeight="1" x14ac:dyDescent="0.2">
      <c r="A119" s="186">
        <v>5</v>
      </c>
      <c r="B119" s="6" t="s">
        <v>408</v>
      </c>
      <c r="C119" s="187">
        <v>5.62</v>
      </c>
      <c r="D119" s="218">
        <v>12.31</v>
      </c>
      <c r="E119" s="188">
        <v>119.02</v>
      </c>
      <c r="F119" s="189">
        <v>1.702</v>
      </c>
      <c r="G119" s="190"/>
      <c r="H119" s="188">
        <f t="shared" ref="H119:H120" si="2">F119*D119</f>
        <v>20.951620000000002</v>
      </c>
    </row>
    <row r="120" spans="1:8" ht="9.1999999999999993" customHeight="1" x14ac:dyDescent="0.2">
      <c r="A120" s="186">
        <v>32</v>
      </c>
      <c r="B120" s="6" t="s">
        <v>457</v>
      </c>
      <c r="C120" s="187">
        <v>6.74</v>
      </c>
      <c r="D120" s="218">
        <v>14.76</v>
      </c>
      <c r="E120" s="188">
        <v>119.02</v>
      </c>
      <c r="F120" s="189">
        <v>0.12959999999999999</v>
      </c>
      <c r="G120" s="190"/>
      <c r="H120" s="188">
        <f t="shared" si="2"/>
        <v>1.9128959999999999</v>
      </c>
    </row>
    <row r="121" spans="1:8" ht="9.1999999999999993" customHeight="1" x14ac:dyDescent="0.2">
      <c r="A121" s="191" t="s">
        <v>409</v>
      </c>
      <c r="B121" s="191"/>
      <c r="C121" s="191"/>
      <c r="D121" s="191"/>
      <c r="E121" s="191"/>
      <c r="F121" s="192"/>
      <c r="G121" s="193">
        <f>TRUNC(SUM(H118:H120),2)</f>
        <v>28.08</v>
      </c>
      <c r="H121" s="194"/>
    </row>
    <row r="122" spans="1:8" ht="9.1999999999999993" customHeight="1" x14ac:dyDescent="0.2">
      <c r="A122" s="200" t="s">
        <v>400</v>
      </c>
      <c r="B122" s="219" t="s">
        <v>417</v>
      </c>
      <c r="C122" s="220"/>
      <c r="D122" s="201" t="s">
        <v>418</v>
      </c>
      <c r="E122" s="202" t="s">
        <v>419</v>
      </c>
      <c r="F122" s="203" t="s">
        <v>405</v>
      </c>
      <c r="G122" s="204"/>
      <c r="H122" s="202" t="s">
        <v>420</v>
      </c>
    </row>
    <row r="123" spans="1:8" ht="9.1999999999999993" customHeight="1" x14ac:dyDescent="0.2">
      <c r="A123" s="205">
        <v>2804</v>
      </c>
      <c r="B123" s="221" t="s">
        <v>458</v>
      </c>
      <c r="C123" s="222"/>
      <c r="D123" s="17" t="s">
        <v>459</v>
      </c>
      <c r="E123" s="188">
        <v>125</v>
      </c>
      <c r="F123" s="189">
        <v>6.3399999999999998E-2</v>
      </c>
      <c r="G123" s="190"/>
      <c r="H123" s="188">
        <f>F123*E123</f>
        <v>7.9249999999999998</v>
      </c>
    </row>
    <row r="124" spans="1:8" ht="9.1999999999999993" customHeight="1" x14ac:dyDescent="0.2">
      <c r="A124" s="205">
        <v>2386</v>
      </c>
      <c r="B124" s="221" t="s">
        <v>460</v>
      </c>
      <c r="C124" s="222"/>
      <c r="D124" s="17" t="s">
        <v>459</v>
      </c>
      <c r="E124" s="188">
        <v>60.5</v>
      </c>
      <c r="F124" s="189">
        <v>2.9600000000000001E-2</v>
      </c>
      <c r="G124" s="190"/>
      <c r="H124" s="188">
        <f>F124*E124</f>
        <v>1.7908000000000002</v>
      </c>
    </row>
    <row r="125" spans="1:8" ht="9.1999999999999993" customHeight="1" x14ac:dyDescent="0.2">
      <c r="A125" s="205">
        <v>2497</v>
      </c>
      <c r="B125" s="221" t="s">
        <v>461</v>
      </c>
      <c r="C125" s="222"/>
      <c r="D125" s="17" t="s">
        <v>459</v>
      </c>
      <c r="E125" s="188">
        <v>58.5</v>
      </c>
      <c r="F125" s="189">
        <v>2.9600000000000001E-2</v>
      </c>
      <c r="G125" s="190"/>
      <c r="H125" s="188">
        <f>F125*E125</f>
        <v>1.7316</v>
      </c>
    </row>
    <row r="126" spans="1:8" ht="9.1999999999999993" customHeight="1" x14ac:dyDescent="0.2">
      <c r="A126" s="205">
        <v>1215</v>
      </c>
      <c r="B126" s="221" t="s">
        <v>452</v>
      </c>
      <c r="C126" s="222"/>
      <c r="D126" s="17" t="s">
        <v>437</v>
      </c>
      <c r="E126" s="188">
        <v>0.59</v>
      </c>
      <c r="F126" s="225">
        <v>19.9374</v>
      </c>
      <c r="G126" s="226"/>
      <c r="H126" s="188">
        <f>F126*E126</f>
        <v>11.763066</v>
      </c>
    </row>
    <row r="127" spans="1:8" ht="9.1999999999999993" customHeight="1" x14ac:dyDescent="0.2">
      <c r="A127" s="191" t="s">
        <v>427</v>
      </c>
      <c r="B127" s="191"/>
      <c r="C127" s="191"/>
      <c r="D127" s="191"/>
      <c r="E127" s="191"/>
      <c r="F127" s="192"/>
      <c r="G127" s="193">
        <f>SUM(H123:H126)</f>
        <v>23.210466</v>
      </c>
      <c r="H127" s="194"/>
    </row>
    <row r="128" spans="1:8" ht="0.95" customHeight="1" x14ac:dyDescent="0.2"/>
    <row r="129" spans="1:8" ht="9.1999999999999993" customHeight="1" x14ac:dyDescent="0.2">
      <c r="A129" s="195" t="s">
        <v>410</v>
      </c>
      <c r="B129" s="196"/>
      <c r="C129" s="196"/>
      <c r="D129" s="196"/>
      <c r="E129" s="196"/>
      <c r="F129" s="197"/>
      <c r="G129" s="198">
        <f>G127+G121</f>
        <v>51.290465999999995</v>
      </c>
      <c r="H129" s="199"/>
    </row>
    <row r="130" spans="1:8" ht="9.1999999999999993" customHeight="1" x14ac:dyDescent="0.2">
      <c r="A130" s="195" t="s">
        <v>411</v>
      </c>
      <c r="B130" s="196"/>
      <c r="C130" s="196"/>
      <c r="D130" s="196"/>
      <c r="E130" s="196"/>
      <c r="F130" s="197"/>
      <c r="G130" s="198">
        <v>0</v>
      </c>
      <c r="H130" s="199"/>
    </row>
    <row r="131" spans="1:8" ht="9.1999999999999993" customHeight="1" x14ac:dyDescent="0.2">
      <c r="A131" s="195" t="s">
        <v>412</v>
      </c>
      <c r="B131" s="196"/>
      <c r="C131" s="196"/>
      <c r="D131" s="196"/>
      <c r="E131" s="196"/>
      <c r="F131" s="197"/>
      <c r="G131" s="198">
        <f>G127+G121</f>
        <v>51.290465999999995</v>
      </c>
      <c r="H131" s="199"/>
    </row>
    <row r="135" spans="1:8" ht="22.5" customHeight="1" x14ac:dyDescent="0.2">
      <c r="A135" s="214" t="s">
        <v>428</v>
      </c>
      <c r="B135" s="241"/>
      <c r="C135" s="241"/>
      <c r="D135" s="241"/>
      <c r="E135" s="241"/>
      <c r="F135" s="241"/>
      <c r="G135" s="241"/>
      <c r="H135" s="242"/>
    </row>
    <row r="136" spans="1:8" ht="9.1999999999999993" customHeight="1" x14ac:dyDescent="0.2">
      <c r="A136" s="180" t="s">
        <v>400</v>
      </c>
      <c r="B136" s="180" t="s">
        <v>401</v>
      </c>
      <c r="C136" s="181" t="s">
        <v>402</v>
      </c>
      <c r="D136" s="182" t="s">
        <v>403</v>
      </c>
      <c r="E136" s="182" t="s">
        <v>413</v>
      </c>
      <c r="F136" s="184" t="s">
        <v>405</v>
      </c>
      <c r="G136" s="185"/>
      <c r="H136" s="182" t="s">
        <v>406</v>
      </c>
    </row>
    <row r="137" spans="1:8" ht="9.1999999999999993" customHeight="1" x14ac:dyDescent="0.2">
      <c r="A137" s="186">
        <v>5</v>
      </c>
      <c r="B137" s="6" t="s">
        <v>408</v>
      </c>
      <c r="C137" s="187">
        <v>5.62</v>
      </c>
      <c r="D137" s="188">
        <v>12.31</v>
      </c>
      <c r="E137" s="188">
        <v>119.02</v>
      </c>
      <c r="F137" s="189">
        <v>2.6320000000000001</v>
      </c>
      <c r="G137" s="190"/>
      <c r="H137" s="188">
        <f>F137*D137</f>
        <v>32.399920000000002</v>
      </c>
    </row>
    <row r="138" spans="1:8" ht="9.1999999999999993" customHeight="1" x14ac:dyDescent="0.2">
      <c r="A138" s="191" t="s">
        <v>409</v>
      </c>
      <c r="B138" s="191"/>
      <c r="C138" s="191"/>
      <c r="D138" s="191"/>
      <c r="E138" s="191"/>
      <c r="F138" s="192"/>
      <c r="G138" s="193">
        <f>H137</f>
        <v>32.399920000000002</v>
      </c>
      <c r="H138" s="194"/>
    </row>
    <row r="139" spans="1:8" ht="0.95" customHeight="1" x14ac:dyDescent="0.2"/>
    <row r="140" spans="1:8" ht="9.1999999999999993" customHeight="1" x14ac:dyDescent="0.2">
      <c r="A140" s="195" t="s">
        <v>410</v>
      </c>
      <c r="B140" s="196"/>
      <c r="C140" s="196"/>
      <c r="D140" s="196"/>
      <c r="E140" s="196"/>
      <c r="F140" s="197"/>
      <c r="G140" s="198">
        <f>G138</f>
        <v>32.399920000000002</v>
      </c>
      <c r="H140" s="199"/>
    </row>
    <row r="141" spans="1:8" ht="9.1999999999999993" customHeight="1" x14ac:dyDescent="0.2">
      <c r="A141" s="195" t="s">
        <v>411</v>
      </c>
      <c r="B141" s="196"/>
      <c r="C141" s="196"/>
      <c r="D141" s="196"/>
      <c r="E141" s="196"/>
      <c r="F141" s="197"/>
      <c r="G141" s="198">
        <v>0</v>
      </c>
      <c r="H141" s="199"/>
    </row>
    <row r="142" spans="1:8" ht="9.1999999999999993" customHeight="1" x14ac:dyDescent="0.2">
      <c r="A142" s="195" t="s">
        <v>412</v>
      </c>
      <c r="B142" s="196"/>
      <c r="C142" s="196"/>
      <c r="D142" s="196"/>
      <c r="E142" s="196"/>
      <c r="F142" s="197"/>
      <c r="G142" s="198">
        <f>G140</f>
        <v>32.399920000000002</v>
      </c>
      <c r="H142" s="199"/>
    </row>
    <row r="143" spans="1:8" ht="9.1999999999999993" customHeight="1" x14ac:dyDescent="0.2">
      <c r="A143" s="210"/>
      <c r="B143" s="210"/>
      <c r="C143" s="210"/>
      <c r="D143" s="210"/>
      <c r="E143" s="210"/>
      <c r="F143" s="210"/>
      <c r="G143" s="211"/>
      <c r="H143" s="211"/>
    </row>
    <row r="144" spans="1:8" ht="9.1999999999999993" customHeight="1" x14ac:dyDescent="0.2">
      <c r="A144" s="210"/>
      <c r="B144" s="210"/>
      <c r="C144" s="210"/>
      <c r="D144" s="210"/>
      <c r="E144" s="210"/>
      <c r="F144" s="210"/>
      <c r="G144" s="211"/>
      <c r="H144" s="211"/>
    </row>
    <row r="145" spans="1:8" ht="9.1999999999999993" customHeight="1" x14ac:dyDescent="0.2">
      <c r="A145" s="210"/>
      <c r="B145" s="210"/>
      <c r="C145" s="210"/>
      <c r="D145" s="210"/>
      <c r="E145" s="210"/>
      <c r="F145" s="210"/>
      <c r="G145" s="211"/>
      <c r="H145" s="211"/>
    </row>
    <row r="146" spans="1:8" ht="22.5" customHeight="1" x14ac:dyDescent="0.2">
      <c r="A146" s="214" t="s">
        <v>428</v>
      </c>
      <c r="B146" s="241"/>
      <c r="C146" s="241"/>
      <c r="D146" s="241"/>
      <c r="E146" s="241"/>
      <c r="F146" s="241"/>
      <c r="G146" s="241"/>
      <c r="H146" s="242"/>
    </row>
    <row r="147" spans="1:8" ht="9.1999999999999993" customHeight="1" x14ac:dyDescent="0.2">
      <c r="A147" s="180" t="s">
        <v>400</v>
      </c>
      <c r="B147" s="180" t="s">
        <v>401</v>
      </c>
      <c r="C147" s="181" t="s">
        <v>402</v>
      </c>
      <c r="D147" s="182" t="s">
        <v>403</v>
      </c>
      <c r="E147" s="182" t="s">
        <v>413</v>
      </c>
      <c r="F147" s="184" t="s">
        <v>405</v>
      </c>
      <c r="G147" s="185"/>
      <c r="H147" s="182" t="s">
        <v>406</v>
      </c>
    </row>
    <row r="148" spans="1:8" ht="9.1999999999999993" customHeight="1" x14ac:dyDescent="0.2">
      <c r="A148" s="186">
        <v>5</v>
      </c>
      <c r="B148" s="6" t="s">
        <v>408</v>
      </c>
      <c r="C148" s="187">
        <v>5.62</v>
      </c>
      <c r="D148" s="188">
        <v>12.31</v>
      </c>
      <c r="E148" s="188">
        <v>119.02</v>
      </c>
      <c r="F148" s="189">
        <v>2.6320000000000001</v>
      </c>
      <c r="G148" s="190"/>
      <c r="H148" s="188">
        <f>F148*D148</f>
        <v>32.399920000000002</v>
      </c>
    </row>
    <row r="149" spans="1:8" ht="9.1999999999999993" customHeight="1" x14ac:dyDescent="0.2">
      <c r="A149" s="191" t="s">
        <v>409</v>
      </c>
      <c r="B149" s="191"/>
      <c r="C149" s="191"/>
      <c r="D149" s="191"/>
      <c r="E149" s="191"/>
      <c r="F149" s="192"/>
      <c r="G149" s="193">
        <f>H148</f>
        <v>32.399920000000002</v>
      </c>
      <c r="H149" s="194"/>
    </row>
    <row r="150" spans="1:8" ht="0.95" customHeight="1" x14ac:dyDescent="0.2"/>
    <row r="151" spans="1:8" ht="9.1999999999999993" customHeight="1" x14ac:dyDescent="0.2">
      <c r="A151" s="195" t="s">
        <v>410</v>
      </c>
      <c r="B151" s="196"/>
      <c r="C151" s="196"/>
      <c r="D151" s="196"/>
      <c r="E151" s="196"/>
      <c r="F151" s="197"/>
      <c r="G151" s="198">
        <f>G149</f>
        <v>32.399920000000002</v>
      </c>
      <c r="H151" s="199"/>
    </row>
    <row r="152" spans="1:8" ht="9.1999999999999993" customHeight="1" x14ac:dyDescent="0.2">
      <c r="A152" s="195" t="s">
        <v>411</v>
      </c>
      <c r="B152" s="196"/>
      <c r="C152" s="196"/>
      <c r="D152" s="196"/>
      <c r="E152" s="196"/>
      <c r="F152" s="197"/>
      <c r="G152" s="198">
        <v>0</v>
      </c>
      <c r="H152" s="199"/>
    </row>
    <row r="153" spans="1:8" ht="9.1999999999999993" customHeight="1" x14ac:dyDescent="0.2">
      <c r="A153" s="195" t="s">
        <v>412</v>
      </c>
      <c r="B153" s="196"/>
      <c r="C153" s="196"/>
      <c r="D153" s="196"/>
      <c r="E153" s="196"/>
      <c r="F153" s="197"/>
      <c r="G153" s="198">
        <f>G151</f>
        <v>32.399920000000002</v>
      </c>
      <c r="H153" s="199"/>
    </row>
    <row r="154" spans="1:8" ht="9.1999999999999993" customHeight="1" x14ac:dyDescent="0.2">
      <c r="A154" s="243"/>
      <c r="B154" s="243"/>
      <c r="C154" s="243"/>
      <c r="D154" s="243"/>
      <c r="E154" s="243"/>
      <c r="F154" s="243"/>
      <c r="G154" s="244"/>
      <c r="H154" s="244"/>
    </row>
    <row r="157" spans="1:8" ht="20.25" customHeight="1" x14ac:dyDescent="0.2">
      <c r="A157" s="229" t="s">
        <v>462</v>
      </c>
      <c r="B157" s="230"/>
      <c r="C157" s="230"/>
      <c r="D157" s="230"/>
      <c r="E157" s="230"/>
      <c r="F157" s="230"/>
      <c r="G157" s="230"/>
      <c r="H157" s="231"/>
    </row>
    <row r="158" spans="1:8" ht="9.1999999999999993" customHeight="1" x14ac:dyDescent="0.2">
      <c r="A158" s="180" t="s">
        <v>400</v>
      </c>
      <c r="B158" s="180" t="s">
        <v>401</v>
      </c>
      <c r="C158" s="181" t="s">
        <v>402</v>
      </c>
      <c r="D158" s="217" t="s">
        <v>403</v>
      </c>
      <c r="E158" s="182" t="s">
        <v>413</v>
      </c>
      <c r="F158" s="184" t="s">
        <v>405</v>
      </c>
      <c r="G158" s="185"/>
      <c r="H158" s="182" t="s">
        <v>406</v>
      </c>
    </row>
    <row r="159" spans="1:8" ht="9.1999999999999993" customHeight="1" x14ac:dyDescent="0.2">
      <c r="A159" s="186">
        <v>5</v>
      </c>
      <c r="B159" s="6" t="s">
        <v>408</v>
      </c>
      <c r="C159" s="187">
        <v>5.62</v>
      </c>
      <c r="D159" s="218">
        <v>12.31</v>
      </c>
      <c r="E159" s="188">
        <v>119.02</v>
      </c>
      <c r="F159" s="189">
        <v>4.0765000000000002</v>
      </c>
      <c r="G159" s="190"/>
      <c r="H159" s="188">
        <f>F159*D159</f>
        <v>50.181715000000004</v>
      </c>
    </row>
    <row r="160" spans="1:8" ht="9.1999999999999993" customHeight="1" x14ac:dyDescent="0.2">
      <c r="A160" s="186">
        <v>32</v>
      </c>
      <c r="B160" s="6" t="s">
        <v>457</v>
      </c>
      <c r="C160" s="187">
        <v>6.74</v>
      </c>
      <c r="D160" s="218">
        <v>14.76</v>
      </c>
      <c r="E160" s="188">
        <v>119.02</v>
      </c>
      <c r="F160" s="189">
        <v>0.60680000000000001</v>
      </c>
      <c r="G160" s="190"/>
      <c r="H160" s="188">
        <f>F160*D160</f>
        <v>8.9563679999999994</v>
      </c>
    </row>
    <row r="161" spans="1:8" ht="9.1999999999999993" customHeight="1" x14ac:dyDescent="0.2">
      <c r="A161" s="191" t="s">
        <v>409</v>
      </c>
      <c r="B161" s="191"/>
      <c r="C161" s="191"/>
      <c r="D161" s="191"/>
      <c r="E161" s="191"/>
      <c r="F161" s="192"/>
      <c r="G161" s="193">
        <f>H160+H159</f>
        <v>59.138083000000002</v>
      </c>
      <c r="H161" s="194"/>
    </row>
    <row r="162" spans="1:8" ht="9.1999999999999993" customHeight="1" x14ac:dyDescent="0.2">
      <c r="A162" s="200" t="s">
        <v>400</v>
      </c>
      <c r="B162" s="219" t="s">
        <v>417</v>
      </c>
      <c r="C162" s="220"/>
      <c r="D162" s="201" t="s">
        <v>418</v>
      </c>
      <c r="E162" s="202" t="s">
        <v>419</v>
      </c>
      <c r="F162" s="203" t="s">
        <v>405</v>
      </c>
      <c r="G162" s="204"/>
      <c r="H162" s="202" t="s">
        <v>420</v>
      </c>
    </row>
    <row r="163" spans="1:8" ht="9.1999999999999993" customHeight="1" x14ac:dyDescent="0.2">
      <c r="A163" s="205">
        <v>2804</v>
      </c>
      <c r="B163" s="221" t="s">
        <v>458</v>
      </c>
      <c r="C163" s="222"/>
      <c r="D163" s="17" t="s">
        <v>459</v>
      </c>
      <c r="E163" s="188">
        <v>140</v>
      </c>
      <c r="F163" s="189">
        <v>0.57799999999999996</v>
      </c>
      <c r="G163" s="190"/>
      <c r="H163" s="188">
        <f>F163*E163</f>
        <v>80.919999999999987</v>
      </c>
    </row>
    <row r="164" spans="1:8" ht="9.1999999999999993" customHeight="1" x14ac:dyDescent="0.2">
      <c r="A164" s="205">
        <v>1215</v>
      </c>
      <c r="B164" s="221" t="s">
        <v>452</v>
      </c>
      <c r="C164" s="222"/>
      <c r="D164" s="17" t="s">
        <v>437</v>
      </c>
      <c r="E164" s="188">
        <v>0.48472999999999999</v>
      </c>
      <c r="F164" s="225">
        <v>373</v>
      </c>
      <c r="G164" s="226"/>
      <c r="H164" s="188">
        <f>F164*E164</f>
        <v>180.80429000000001</v>
      </c>
    </row>
    <row r="165" spans="1:8" ht="9.1999999999999993" customHeight="1" x14ac:dyDescent="0.2">
      <c r="A165" s="205">
        <v>2386</v>
      </c>
      <c r="B165" s="221" t="s">
        <v>460</v>
      </c>
      <c r="C165" s="222"/>
      <c r="D165" s="17" t="s">
        <v>459</v>
      </c>
      <c r="E165" s="188">
        <v>80</v>
      </c>
      <c r="F165" s="189">
        <v>0.71199999999999997</v>
      </c>
      <c r="G165" s="190"/>
      <c r="H165" s="188">
        <f>F165*E165</f>
        <v>56.959999999999994</v>
      </c>
    </row>
    <row r="166" spans="1:8" ht="9.1999999999999993" customHeight="1" x14ac:dyDescent="0.2">
      <c r="A166" s="191" t="s">
        <v>427</v>
      </c>
      <c r="B166" s="191"/>
      <c r="C166" s="191"/>
      <c r="D166" s="191"/>
      <c r="E166" s="191"/>
      <c r="F166" s="192"/>
      <c r="G166" s="193">
        <f>SUM(H163:H165)</f>
        <v>318.68428999999998</v>
      </c>
      <c r="H166" s="194"/>
    </row>
    <row r="167" spans="1:8" ht="0.95" customHeight="1" x14ac:dyDescent="0.2"/>
    <row r="168" spans="1:8" ht="9.1999999999999993" customHeight="1" x14ac:dyDescent="0.2">
      <c r="A168" s="195" t="s">
        <v>410</v>
      </c>
      <c r="B168" s="196"/>
      <c r="C168" s="196"/>
      <c r="D168" s="196"/>
      <c r="E168" s="196"/>
      <c r="F168" s="197"/>
      <c r="G168" s="198">
        <f>G166+G161</f>
        <v>377.82237299999997</v>
      </c>
      <c r="H168" s="199"/>
    </row>
    <row r="169" spans="1:8" ht="9.1999999999999993" customHeight="1" x14ac:dyDescent="0.2">
      <c r="A169" s="195" t="s">
        <v>411</v>
      </c>
      <c r="B169" s="196"/>
      <c r="C169" s="196"/>
      <c r="D169" s="196"/>
      <c r="E169" s="196"/>
      <c r="F169" s="197"/>
      <c r="G169" s="198">
        <v>0</v>
      </c>
      <c r="H169" s="199"/>
    </row>
    <row r="170" spans="1:8" ht="9.1999999999999993" customHeight="1" x14ac:dyDescent="0.2">
      <c r="A170" s="195" t="s">
        <v>412</v>
      </c>
      <c r="B170" s="196"/>
      <c r="C170" s="196"/>
      <c r="D170" s="196"/>
      <c r="E170" s="196"/>
      <c r="F170" s="197"/>
      <c r="G170" s="198">
        <f>G168</f>
        <v>377.82237299999997</v>
      </c>
      <c r="H170" s="199"/>
    </row>
    <row r="174" spans="1:8" ht="20.25" customHeight="1" x14ac:dyDescent="0.2">
      <c r="A174" s="229" t="s">
        <v>429</v>
      </c>
      <c r="B174" s="230"/>
      <c r="C174" s="230"/>
      <c r="D174" s="230"/>
      <c r="E174" s="230"/>
      <c r="F174" s="230"/>
      <c r="G174" s="230"/>
      <c r="H174" s="231"/>
    </row>
    <row r="175" spans="1:8" ht="9.1999999999999993" customHeight="1" x14ac:dyDescent="0.2">
      <c r="A175" s="180" t="s">
        <v>400</v>
      </c>
      <c r="B175" s="180" t="s">
        <v>401</v>
      </c>
      <c r="C175" s="181" t="s">
        <v>402</v>
      </c>
      <c r="D175" s="182" t="s">
        <v>403</v>
      </c>
      <c r="E175" s="182" t="s">
        <v>413</v>
      </c>
      <c r="F175" s="184" t="s">
        <v>405</v>
      </c>
      <c r="G175" s="185"/>
      <c r="H175" s="182" t="s">
        <v>406</v>
      </c>
    </row>
    <row r="176" spans="1:8" ht="9.1999999999999993" customHeight="1" x14ac:dyDescent="0.2">
      <c r="A176" s="186">
        <v>5</v>
      </c>
      <c r="B176" s="6" t="s">
        <v>408</v>
      </c>
      <c r="C176" s="187">
        <v>5.62</v>
      </c>
      <c r="D176" s="188">
        <v>12.31</v>
      </c>
      <c r="E176" s="188">
        <v>119.02</v>
      </c>
      <c r="F176" s="189">
        <v>1.95</v>
      </c>
      <c r="G176" s="190"/>
      <c r="H176" s="188">
        <f>F176*D176</f>
        <v>24.0045</v>
      </c>
    </row>
    <row r="177" spans="1:8" ht="9.1999999999999993" customHeight="1" x14ac:dyDescent="0.2">
      <c r="A177" s="186">
        <v>25</v>
      </c>
      <c r="B177" s="6" t="s">
        <v>430</v>
      </c>
      <c r="C177" s="187">
        <v>9.5399999999999991</v>
      </c>
      <c r="D177" s="188">
        <v>20.89</v>
      </c>
      <c r="E177" s="188">
        <v>119.02</v>
      </c>
      <c r="F177" s="189">
        <v>0.58550000000000002</v>
      </c>
      <c r="G177" s="190"/>
      <c r="H177" s="188">
        <f>F177*D177</f>
        <v>12.231095000000002</v>
      </c>
    </row>
    <row r="178" spans="1:8" ht="9.1999999999999993" customHeight="1" x14ac:dyDescent="0.2">
      <c r="A178" s="191" t="s">
        <v>409</v>
      </c>
      <c r="B178" s="191"/>
      <c r="C178" s="191"/>
      <c r="D178" s="191"/>
      <c r="E178" s="191"/>
      <c r="F178" s="192"/>
      <c r="G178" s="193">
        <f>TRUNC(H177+H176,2)</f>
        <v>36.229999999999997</v>
      </c>
      <c r="H178" s="194"/>
    </row>
    <row r="179" spans="1:8" ht="0.95" customHeight="1" x14ac:dyDescent="0.2"/>
    <row r="180" spans="1:8" ht="9.1999999999999993" customHeight="1" x14ac:dyDescent="0.2">
      <c r="A180" s="195" t="s">
        <v>410</v>
      </c>
      <c r="B180" s="196"/>
      <c r="C180" s="196"/>
      <c r="D180" s="196"/>
      <c r="E180" s="196"/>
      <c r="F180" s="197"/>
      <c r="G180" s="198">
        <f>G178</f>
        <v>36.229999999999997</v>
      </c>
      <c r="H180" s="199"/>
    </row>
    <row r="181" spans="1:8" ht="9.1999999999999993" customHeight="1" x14ac:dyDescent="0.2">
      <c r="A181" s="195" t="s">
        <v>411</v>
      </c>
      <c r="B181" s="196"/>
      <c r="C181" s="196"/>
      <c r="D181" s="196"/>
      <c r="E181" s="196"/>
      <c r="F181" s="197"/>
      <c r="G181" s="198">
        <v>0</v>
      </c>
      <c r="H181" s="199"/>
    </row>
    <row r="182" spans="1:8" ht="9.1999999999999993" customHeight="1" x14ac:dyDescent="0.2">
      <c r="A182" s="195" t="s">
        <v>412</v>
      </c>
      <c r="B182" s="196"/>
      <c r="C182" s="196"/>
      <c r="D182" s="196"/>
      <c r="E182" s="196"/>
      <c r="F182" s="197"/>
      <c r="G182" s="198">
        <f>G180</f>
        <v>36.229999999999997</v>
      </c>
      <c r="H182" s="199"/>
    </row>
    <row r="186" spans="1:8" ht="20.25" customHeight="1" x14ac:dyDescent="0.2">
      <c r="A186" s="245" t="s">
        <v>486</v>
      </c>
      <c r="B186" s="230"/>
      <c r="C186" s="230"/>
      <c r="D186" s="230"/>
      <c r="E186" s="230"/>
      <c r="F186" s="230"/>
      <c r="G186" s="230"/>
      <c r="H186" s="231"/>
    </row>
    <row r="187" spans="1:8" ht="9.1999999999999993" customHeight="1" x14ac:dyDescent="0.2">
      <c r="A187" s="180" t="s">
        <v>400</v>
      </c>
      <c r="B187" s="180" t="s">
        <v>401</v>
      </c>
      <c r="C187" s="181" t="s">
        <v>402</v>
      </c>
      <c r="D187" s="217" t="s">
        <v>403</v>
      </c>
      <c r="E187" s="182" t="s">
        <v>413</v>
      </c>
      <c r="F187" s="184" t="s">
        <v>405</v>
      </c>
      <c r="G187" s="185"/>
      <c r="H187" s="182" t="s">
        <v>406</v>
      </c>
    </row>
    <row r="188" spans="1:8" ht="9.1999999999999993" customHeight="1" x14ac:dyDescent="0.2">
      <c r="A188" s="186">
        <v>6</v>
      </c>
      <c r="B188" s="6" t="s">
        <v>463</v>
      </c>
      <c r="C188" s="187">
        <v>9.5399999999999991</v>
      </c>
      <c r="D188" s="218">
        <v>20.89</v>
      </c>
      <c r="E188" s="188">
        <v>119.02</v>
      </c>
      <c r="F188" s="189">
        <v>6.1800000000000001E-2</v>
      </c>
      <c r="G188" s="190"/>
      <c r="H188" s="188">
        <f>F188*D188</f>
        <v>1.291002</v>
      </c>
    </row>
    <row r="189" spans="1:8" ht="9.1999999999999993" customHeight="1" x14ac:dyDescent="0.2">
      <c r="A189" s="186">
        <v>8</v>
      </c>
      <c r="B189" s="6" t="s">
        <v>442</v>
      </c>
      <c r="C189" s="187">
        <v>5.62</v>
      </c>
      <c r="D189" s="218">
        <v>12.31</v>
      </c>
      <c r="E189" s="188">
        <v>119.02</v>
      </c>
      <c r="F189" s="189">
        <v>7.0000000000000007E-2</v>
      </c>
      <c r="G189" s="190"/>
      <c r="H189" s="188">
        <f>F189*D189</f>
        <v>0.86170000000000013</v>
      </c>
    </row>
    <row r="190" spans="1:8" ht="9.1999999999999993" customHeight="1" x14ac:dyDescent="0.2">
      <c r="A190" s="191" t="s">
        <v>409</v>
      </c>
      <c r="B190" s="191"/>
      <c r="C190" s="191"/>
      <c r="D190" s="191"/>
      <c r="E190" s="191"/>
      <c r="F190" s="192"/>
      <c r="G190" s="193">
        <f>H189+H188</f>
        <v>2.1527020000000001</v>
      </c>
      <c r="H190" s="194"/>
    </row>
    <row r="191" spans="1:8" ht="9.1999999999999993" customHeight="1" x14ac:dyDescent="0.2">
      <c r="A191" s="200" t="s">
        <v>400</v>
      </c>
      <c r="B191" s="219" t="s">
        <v>417</v>
      </c>
      <c r="C191" s="220"/>
      <c r="D191" s="201" t="s">
        <v>418</v>
      </c>
      <c r="E191" s="202" t="s">
        <v>419</v>
      </c>
      <c r="F191" s="203" t="s">
        <v>405</v>
      </c>
      <c r="G191" s="204"/>
      <c r="H191" s="202" t="s">
        <v>420</v>
      </c>
    </row>
    <row r="192" spans="1:8" ht="9.1999999999999993" customHeight="1" x14ac:dyDescent="0.2">
      <c r="A192" s="186">
        <v>102</v>
      </c>
      <c r="B192" s="221" t="s">
        <v>436</v>
      </c>
      <c r="C192" s="222"/>
      <c r="D192" s="17" t="s">
        <v>437</v>
      </c>
      <c r="E192" s="188">
        <v>18</v>
      </c>
      <c r="F192" s="189">
        <v>0.02</v>
      </c>
      <c r="G192" s="190"/>
      <c r="H192" s="188">
        <f>F192*E192</f>
        <v>0.36</v>
      </c>
    </row>
    <row r="193" spans="1:8" ht="9.1999999999999993" customHeight="1" x14ac:dyDescent="0.2">
      <c r="A193" s="205">
        <v>2438</v>
      </c>
      <c r="B193" s="221" t="s">
        <v>464</v>
      </c>
      <c r="C193" s="222"/>
      <c r="D193" s="17" t="s">
        <v>437</v>
      </c>
      <c r="E193" s="188">
        <v>6.3949999999999996</v>
      </c>
      <c r="F193" s="189">
        <v>1.1000000000000001</v>
      </c>
      <c r="G193" s="190"/>
      <c r="H193" s="188">
        <f>TRUNC(F193*E193,2)</f>
        <v>7.03</v>
      </c>
    </row>
    <row r="194" spans="1:8" ht="9.1999999999999993" customHeight="1" x14ac:dyDescent="0.2">
      <c r="A194" s="191" t="s">
        <v>427</v>
      </c>
      <c r="B194" s="191"/>
      <c r="C194" s="191"/>
      <c r="D194" s="191"/>
      <c r="E194" s="191"/>
      <c r="F194" s="192"/>
      <c r="G194" s="193">
        <f>H193+H192</f>
        <v>7.3900000000000006</v>
      </c>
      <c r="H194" s="194"/>
    </row>
    <row r="195" spans="1:8" ht="0.95" customHeight="1" x14ac:dyDescent="0.2"/>
    <row r="196" spans="1:8" ht="9.1999999999999993" customHeight="1" x14ac:dyDescent="0.2">
      <c r="A196" s="195" t="s">
        <v>410</v>
      </c>
      <c r="B196" s="196"/>
      <c r="C196" s="196"/>
      <c r="D196" s="196"/>
      <c r="E196" s="196"/>
      <c r="F196" s="197"/>
      <c r="G196" s="198">
        <f>G194+G190</f>
        <v>9.5427020000000002</v>
      </c>
      <c r="H196" s="199"/>
    </row>
    <row r="197" spans="1:8" ht="9.1999999999999993" customHeight="1" x14ac:dyDescent="0.2">
      <c r="A197" s="195" t="s">
        <v>411</v>
      </c>
      <c r="B197" s="196"/>
      <c r="C197" s="196"/>
      <c r="D197" s="196"/>
      <c r="E197" s="196"/>
      <c r="F197" s="197"/>
      <c r="G197" s="198">
        <v>0</v>
      </c>
      <c r="H197" s="199"/>
    </row>
    <row r="198" spans="1:8" ht="9.1999999999999993" customHeight="1" x14ac:dyDescent="0.2">
      <c r="A198" s="195" t="s">
        <v>412</v>
      </c>
      <c r="B198" s="196"/>
      <c r="C198" s="196"/>
      <c r="D198" s="196"/>
      <c r="E198" s="196"/>
      <c r="F198" s="197"/>
      <c r="G198" s="198">
        <f>G196</f>
        <v>9.5427020000000002</v>
      </c>
      <c r="H198" s="199"/>
    </row>
    <row r="202" spans="1:8" ht="20.25" customHeight="1" x14ac:dyDescent="0.2">
      <c r="A202" s="229" t="s">
        <v>465</v>
      </c>
      <c r="B202" s="230"/>
      <c r="C202" s="230"/>
      <c r="D202" s="230"/>
      <c r="E202" s="230"/>
      <c r="F202" s="230"/>
      <c r="G202" s="230"/>
      <c r="H202" s="231"/>
    </row>
    <row r="203" spans="1:8" ht="9.1999999999999993" customHeight="1" x14ac:dyDescent="0.2">
      <c r="A203" s="180" t="s">
        <v>400</v>
      </c>
      <c r="B203" s="180" t="s">
        <v>401</v>
      </c>
      <c r="C203" s="181" t="s">
        <v>402</v>
      </c>
      <c r="D203" s="217" t="s">
        <v>403</v>
      </c>
      <c r="E203" s="182" t="s">
        <v>413</v>
      </c>
      <c r="F203" s="184" t="s">
        <v>405</v>
      </c>
      <c r="G203" s="185"/>
      <c r="H203" s="182" t="s">
        <v>406</v>
      </c>
    </row>
    <row r="204" spans="1:8" ht="9.1999999999999993" customHeight="1" x14ac:dyDescent="0.2">
      <c r="A204" s="186">
        <v>8</v>
      </c>
      <c r="B204" s="6" t="s">
        <v>442</v>
      </c>
      <c r="C204" s="187">
        <v>5.62</v>
      </c>
      <c r="D204" s="218">
        <v>12.31</v>
      </c>
      <c r="E204" s="188">
        <v>119.02</v>
      </c>
      <c r="F204" s="189">
        <v>6.4000000000000001E-2</v>
      </c>
      <c r="G204" s="190"/>
      <c r="H204" s="188">
        <f>F204*D204</f>
        <v>0.7878400000000001</v>
      </c>
    </row>
    <row r="205" spans="1:8" ht="9.1999999999999993" customHeight="1" x14ac:dyDescent="0.2">
      <c r="A205" s="186">
        <v>6</v>
      </c>
      <c r="B205" s="6" t="s">
        <v>463</v>
      </c>
      <c r="C205" s="187">
        <v>9.5399999999999991</v>
      </c>
      <c r="D205" s="218">
        <v>20.89</v>
      </c>
      <c r="E205" s="188">
        <v>119.02</v>
      </c>
      <c r="F205" s="189">
        <v>6.5000000000000002E-2</v>
      </c>
      <c r="G205" s="190"/>
      <c r="H205" s="188">
        <f>F205*D205</f>
        <v>1.35785</v>
      </c>
    </row>
    <row r="206" spans="1:8" ht="9.1999999999999993" customHeight="1" x14ac:dyDescent="0.2">
      <c r="A206" s="191" t="s">
        <v>409</v>
      </c>
      <c r="B206" s="191"/>
      <c r="C206" s="191"/>
      <c r="D206" s="191"/>
      <c r="E206" s="191"/>
      <c r="F206" s="192"/>
      <c r="G206" s="193">
        <f>H205+H204</f>
        <v>2.1456900000000001</v>
      </c>
      <c r="H206" s="194"/>
    </row>
    <row r="207" spans="1:8" ht="9.1999999999999993" customHeight="1" x14ac:dyDescent="0.2">
      <c r="A207" s="200" t="s">
        <v>400</v>
      </c>
      <c r="B207" s="219" t="s">
        <v>417</v>
      </c>
      <c r="C207" s="220"/>
      <c r="D207" s="201" t="s">
        <v>418</v>
      </c>
      <c r="E207" s="202" t="s">
        <v>419</v>
      </c>
      <c r="F207" s="203" t="s">
        <v>405</v>
      </c>
      <c r="G207" s="204"/>
      <c r="H207" s="202" t="s">
        <v>420</v>
      </c>
    </row>
    <row r="208" spans="1:8" ht="9.1999999999999993" customHeight="1" x14ac:dyDescent="0.2">
      <c r="A208" s="205">
        <v>2439</v>
      </c>
      <c r="B208" s="221" t="s">
        <v>466</v>
      </c>
      <c r="C208" s="222"/>
      <c r="D208" s="17" t="s">
        <v>437</v>
      </c>
      <c r="E208" s="188">
        <v>6.17</v>
      </c>
      <c r="F208" s="189">
        <v>1.1000000000000001</v>
      </c>
      <c r="G208" s="190"/>
      <c r="H208" s="188">
        <f>F208*E208</f>
        <v>6.7870000000000008</v>
      </c>
    </row>
    <row r="209" spans="1:8" ht="9.1999999999999993" customHeight="1" x14ac:dyDescent="0.2">
      <c r="A209" s="186">
        <v>102</v>
      </c>
      <c r="B209" s="221" t="s">
        <v>436</v>
      </c>
      <c r="C209" s="222"/>
      <c r="D209" s="17" t="s">
        <v>437</v>
      </c>
      <c r="E209" s="188">
        <v>17</v>
      </c>
      <c r="F209" s="189">
        <v>0.02</v>
      </c>
      <c r="G209" s="190"/>
      <c r="H209" s="188">
        <f>F209*E209</f>
        <v>0.34</v>
      </c>
    </row>
    <row r="210" spans="1:8" ht="9.1999999999999993" customHeight="1" x14ac:dyDescent="0.2">
      <c r="A210" s="191" t="s">
        <v>427</v>
      </c>
      <c r="B210" s="191"/>
      <c r="C210" s="191"/>
      <c r="D210" s="191"/>
      <c r="E210" s="191"/>
      <c r="F210" s="192"/>
      <c r="G210" s="193">
        <f>H209+H208</f>
        <v>7.1270000000000007</v>
      </c>
      <c r="H210" s="194"/>
    </row>
    <row r="211" spans="1:8" ht="0.95" customHeight="1" x14ac:dyDescent="0.2"/>
    <row r="212" spans="1:8" ht="9.1999999999999993" customHeight="1" x14ac:dyDescent="0.2">
      <c r="A212" s="195" t="s">
        <v>410</v>
      </c>
      <c r="B212" s="196"/>
      <c r="C212" s="196"/>
      <c r="D212" s="196"/>
      <c r="E212" s="196"/>
      <c r="F212" s="197"/>
      <c r="G212" s="198">
        <f>G210+G206</f>
        <v>9.2726900000000008</v>
      </c>
      <c r="H212" s="199"/>
    </row>
    <row r="213" spans="1:8" ht="9.1999999999999993" customHeight="1" x14ac:dyDescent="0.2">
      <c r="A213" s="195" t="s">
        <v>411</v>
      </c>
      <c r="B213" s="196"/>
      <c r="C213" s="196"/>
      <c r="D213" s="196"/>
      <c r="E213" s="196"/>
      <c r="F213" s="197"/>
      <c r="G213" s="198">
        <v>0</v>
      </c>
      <c r="H213" s="199"/>
    </row>
    <row r="214" spans="1:8" ht="9.1999999999999993" customHeight="1" x14ac:dyDescent="0.2">
      <c r="A214" s="195" t="s">
        <v>412</v>
      </c>
      <c r="B214" s="196"/>
      <c r="C214" s="196"/>
      <c r="D214" s="196"/>
      <c r="E214" s="196"/>
      <c r="F214" s="197"/>
      <c r="G214" s="198">
        <f>G212</f>
        <v>9.2726900000000008</v>
      </c>
      <c r="H214" s="199"/>
    </row>
    <row r="218" spans="1:8" ht="20.25" customHeight="1" x14ac:dyDescent="0.2">
      <c r="A218" s="229" t="s">
        <v>467</v>
      </c>
      <c r="B218" s="230"/>
      <c r="C218" s="230"/>
      <c r="D218" s="230"/>
      <c r="E218" s="230"/>
      <c r="F218" s="230"/>
      <c r="G218" s="230"/>
      <c r="H218" s="231"/>
    </row>
    <row r="219" spans="1:8" ht="9.1999999999999993" customHeight="1" x14ac:dyDescent="0.2">
      <c r="A219" s="180" t="s">
        <v>400</v>
      </c>
      <c r="B219" s="180" t="s">
        <v>401</v>
      </c>
      <c r="C219" s="181" t="s">
        <v>402</v>
      </c>
      <c r="D219" s="217" t="s">
        <v>403</v>
      </c>
      <c r="E219" s="182" t="s">
        <v>413</v>
      </c>
      <c r="F219" s="184" t="s">
        <v>405</v>
      </c>
      <c r="G219" s="185"/>
      <c r="H219" s="182" t="s">
        <v>406</v>
      </c>
    </row>
    <row r="220" spans="1:8" ht="9.1999999999999993" customHeight="1" x14ac:dyDescent="0.2">
      <c r="A220" s="186">
        <v>6</v>
      </c>
      <c r="B220" s="6" t="s">
        <v>463</v>
      </c>
      <c r="C220" s="187">
        <v>9.5399999999999991</v>
      </c>
      <c r="D220" s="218">
        <v>20.89</v>
      </c>
      <c r="E220" s="188">
        <v>119.02</v>
      </c>
      <c r="F220" s="189">
        <v>0.08</v>
      </c>
      <c r="G220" s="190"/>
      <c r="H220" s="188">
        <f>F220*D220</f>
        <v>1.6712</v>
      </c>
    </row>
    <row r="221" spans="1:8" ht="9.1999999999999993" customHeight="1" x14ac:dyDescent="0.2">
      <c r="A221" s="186">
        <v>8</v>
      </c>
      <c r="B221" s="6" t="s">
        <v>442</v>
      </c>
      <c r="C221" s="187">
        <v>5.62</v>
      </c>
      <c r="D221" s="218">
        <v>12.31</v>
      </c>
      <c r="E221" s="188">
        <v>119.02</v>
      </c>
      <c r="F221" s="189">
        <v>8.2500000000000004E-2</v>
      </c>
      <c r="G221" s="190"/>
      <c r="H221" s="188">
        <f>F221*D221</f>
        <v>1.0155750000000001</v>
      </c>
    </row>
    <row r="222" spans="1:8" ht="9.1999999999999993" customHeight="1" x14ac:dyDescent="0.2">
      <c r="A222" s="191" t="s">
        <v>409</v>
      </c>
      <c r="B222" s="191"/>
      <c r="C222" s="191"/>
      <c r="D222" s="191"/>
      <c r="E222" s="191"/>
      <c r="F222" s="192"/>
      <c r="G222" s="193">
        <f>H221+H220</f>
        <v>2.6867749999999999</v>
      </c>
      <c r="H222" s="194"/>
    </row>
    <row r="223" spans="1:8" ht="9.1999999999999993" customHeight="1" x14ac:dyDescent="0.2">
      <c r="A223" s="200" t="s">
        <v>400</v>
      </c>
      <c r="B223" s="219" t="s">
        <v>417</v>
      </c>
      <c r="C223" s="220"/>
      <c r="D223" s="201" t="s">
        <v>418</v>
      </c>
      <c r="E223" s="202" t="s">
        <v>419</v>
      </c>
      <c r="F223" s="203" t="s">
        <v>405</v>
      </c>
      <c r="G223" s="204"/>
      <c r="H223" s="202" t="s">
        <v>420</v>
      </c>
    </row>
    <row r="224" spans="1:8" ht="9.1999999999999993" customHeight="1" x14ac:dyDescent="0.2">
      <c r="A224" s="186">
        <v>102</v>
      </c>
      <c r="B224" s="221" t="s">
        <v>436</v>
      </c>
      <c r="C224" s="222"/>
      <c r="D224" s="17" t="s">
        <v>437</v>
      </c>
      <c r="E224" s="188">
        <v>18</v>
      </c>
      <c r="F224" s="189">
        <v>0.03</v>
      </c>
      <c r="G224" s="190"/>
      <c r="H224" s="188">
        <f>F224*E224</f>
        <v>0.54</v>
      </c>
    </row>
    <row r="225" spans="1:8" ht="9.1999999999999993" customHeight="1" x14ac:dyDescent="0.2">
      <c r="A225" s="205">
        <v>2442</v>
      </c>
      <c r="B225" s="221" t="s">
        <v>468</v>
      </c>
      <c r="C225" s="222"/>
      <c r="D225" s="17" t="s">
        <v>437</v>
      </c>
      <c r="E225" s="188">
        <v>5.7629999999999999</v>
      </c>
      <c r="F225" s="189">
        <v>1.1000000000000001</v>
      </c>
      <c r="G225" s="190"/>
      <c r="H225" s="188">
        <f>F225*E225</f>
        <v>6.3393000000000006</v>
      </c>
    </row>
    <row r="226" spans="1:8" ht="9.1999999999999993" customHeight="1" x14ac:dyDescent="0.2">
      <c r="A226" s="191" t="s">
        <v>427</v>
      </c>
      <c r="B226" s="191"/>
      <c r="C226" s="191"/>
      <c r="D226" s="191"/>
      <c r="E226" s="191"/>
      <c r="F226" s="192"/>
      <c r="G226" s="193">
        <f>H225+H224</f>
        <v>6.8793000000000006</v>
      </c>
      <c r="H226" s="194"/>
    </row>
    <row r="227" spans="1:8" ht="0.95" customHeight="1" x14ac:dyDescent="0.2"/>
    <row r="228" spans="1:8" ht="9.1999999999999993" customHeight="1" x14ac:dyDescent="0.2">
      <c r="A228" s="195" t="s">
        <v>410</v>
      </c>
      <c r="B228" s="196"/>
      <c r="C228" s="196"/>
      <c r="D228" s="196"/>
      <c r="E228" s="196"/>
      <c r="F228" s="197"/>
      <c r="G228" s="198">
        <f>G226+G222</f>
        <v>9.5660750000000014</v>
      </c>
      <c r="H228" s="199"/>
    </row>
    <row r="229" spans="1:8" ht="9.1999999999999993" customHeight="1" x14ac:dyDescent="0.2">
      <c r="A229" s="195" t="s">
        <v>411</v>
      </c>
      <c r="B229" s="196"/>
      <c r="C229" s="196"/>
      <c r="D229" s="196"/>
      <c r="E229" s="196"/>
      <c r="F229" s="197"/>
      <c r="G229" s="198">
        <v>0</v>
      </c>
      <c r="H229" s="199"/>
    </row>
    <row r="230" spans="1:8" ht="9.1999999999999993" customHeight="1" x14ac:dyDescent="0.2">
      <c r="A230" s="195" t="s">
        <v>412</v>
      </c>
      <c r="B230" s="196"/>
      <c r="C230" s="196"/>
      <c r="D230" s="196"/>
      <c r="E230" s="196"/>
      <c r="F230" s="197"/>
      <c r="G230" s="198">
        <f>G228</f>
        <v>9.5660750000000014</v>
      </c>
      <c r="H230" s="199"/>
    </row>
    <row r="234" spans="1:8" ht="20.25" customHeight="1" x14ac:dyDescent="0.2">
      <c r="A234" s="229" t="s">
        <v>469</v>
      </c>
      <c r="B234" s="230"/>
      <c r="C234" s="230"/>
      <c r="D234" s="230"/>
      <c r="E234" s="230"/>
      <c r="F234" s="230"/>
      <c r="G234" s="230"/>
      <c r="H234" s="231"/>
    </row>
    <row r="235" spans="1:8" ht="9.1999999999999993" customHeight="1" x14ac:dyDescent="0.2">
      <c r="A235" s="180" t="s">
        <v>400</v>
      </c>
      <c r="B235" s="180" t="s">
        <v>401</v>
      </c>
      <c r="C235" s="181" t="s">
        <v>402</v>
      </c>
      <c r="D235" s="217" t="s">
        <v>403</v>
      </c>
      <c r="E235" s="182" t="s">
        <v>413</v>
      </c>
      <c r="F235" s="184" t="s">
        <v>405</v>
      </c>
      <c r="G235" s="185"/>
      <c r="H235" s="182" t="s">
        <v>406</v>
      </c>
    </row>
    <row r="236" spans="1:8" ht="9.1999999999999993" customHeight="1" x14ac:dyDescent="0.2">
      <c r="A236" s="186">
        <v>8</v>
      </c>
      <c r="B236" s="6" t="s">
        <v>442</v>
      </c>
      <c r="C236" s="187">
        <v>5.62</v>
      </c>
      <c r="D236" s="218">
        <v>12.31</v>
      </c>
      <c r="E236" s="188">
        <v>119.02</v>
      </c>
      <c r="F236" s="189">
        <v>5.1499999999999997E-2</v>
      </c>
      <c r="G236" s="190"/>
      <c r="H236" s="188">
        <f>F236*D236</f>
        <v>0.633965</v>
      </c>
    </row>
    <row r="237" spans="1:8" ht="9.1999999999999993" customHeight="1" x14ac:dyDescent="0.2">
      <c r="A237" s="186">
        <v>6</v>
      </c>
      <c r="B237" s="6" t="s">
        <v>463</v>
      </c>
      <c r="C237" s="187">
        <v>9.5399999999999991</v>
      </c>
      <c r="D237" s="218">
        <v>20.89</v>
      </c>
      <c r="E237" s="188">
        <v>119.02</v>
      </c>
      <c r="F237" s="189">
        <v>0.06</v>
      </c>
      <c r="G237" s="190"/>
      <c r="H237" s="188">
        <f>F237*D237</f>
        <v>1.2534000000000001</v>
      </c>
    </row>
    <row r="238" spans="1:8" ht="9.1999999999999993" customHeight="1" x14ac:dyDescent="0.2">
      <c r="A238" s="191" t="s">
        <v>409</v>
      </c>
      <c r="B238" s="191"/>
      <c r="C238" s="191"/>
      <c r="D238" s="191"/>
      <c r="E238" s="191"/>
      <c r="F238" s="192"/>
      <c r="G238" s="193">
        <f>TRUNC(H237+H236,2)</f>
        <v>1.88</v>
      </c>
      <c r="H238" s="194"/>
    </row>
    <row r="239" spans="1:8" ht="9.1999999999999993" customHeight="1" x14ac:dyDescent="0.2">
      <c r="A239" s="200" t="s">
        <v>400</v>
      </c>
      <c r="B239" s="219" t="s">
        <v>417</v>
      </c>
      <c r="C239" s="220"/>
      <c r="D239" s="201" t="s">
        <v>418</v>
      </c>
      <c r="E239" s="202" t="s">
        <v>419</v>
      </c>
      <c r="F239" s="203" t="s">
        <v>405</v>
      </c>
      <c r="G239" s="204"/>
      <c r="H239" s="202" t="s">
        <v>420</v>
      </c>
    </row>
    <row r="240" spans="1:8" ht="9.1999999999999993" customHeight="1" x14ac:dyDescent="0.2">
      <c r="A240" s="205">
        <v>2448</v>
      </c>
      <c r="B240" s="221" t="s">
        <v>470</v>
      </c>
      <c r="C240" s="222"/>
      <c r="D240" s="17" t="s">
        <v>437</v>
      </c>
      <c r="E240" s="188">
        <v>7.49</v>
      </c>
      <c r="F240" s="189">
        <v>1.1000000000000001</v>
      </c>
      <c r="G240" s="190"/>
      <c r="H240" s="188">
        <f>F240*E240</f>
        <v>8.2390000000000008</v>
      </c>
    </row>
    <row r="241" spans="1:8" ht="9.1999999999999993" customHeight="1" x14ac:dyDescent="0.2">
      <c r="A241" s="186">
        <v>102</v>
      </c>
      <c r="B241" s="221" t="s">
        <v>436</v>
      </c>
      <c r="C241" s="222"/>
      <c r="D241" s="17" t="s">
        <v>437</v>
      </c>
      <c r="E241" s="188">
        <v>17</v>
      </c>
      <c r="F241" s="189">
        <v>0.02</v>
      </c>
      <c r="G241" s="190"/>
      <c r="H241" s="188">
        <f>F241*E241</f>
        <v>0.34</v>
      </c>
    </row>
    <row r="242" spans="1:8" ht="9.1999999999999993" customHeight="1" x14ac:dyDescent="0.2">
      <c r="A242" s="191" t="s">
        <v>427</v>
      </c>
      <c r="B242" s="191"/>
      <c r="C242" s="191"/>
      <c r="D242" s="191"/>
      <c r="E242" s="191"/>
      <c r="F242" s="192"/>
      <c r="G242" s="193">
        <f>H241+H240</f>
        <v>8.5790000000000006</v>
      </c>
      <c r="H242" s="194"/>
    </row>
    <row r="243" spans="1:8" ht="0.95" customHeight="1" x14ac:dyDescent="0.2"/>
    <row r="244" spans="1:8" ht="9.1999999999999993" customHeight="1" x14ac:dyDescent="0.2">
      <c r="A244" s="195" t="s">
        <v>410</v>
      </c>
      <c r="B244" s="196"/>
      <c r="C244" s="196"/>
      <c r="D244" s="196"/>
      <c r="E244" s="196"/>
      <c r="F244" s="197"/>
      <c r="G244" s="198">
        <f>G242+G238</f>
        <v>10.459</v>
      </c>
      <c r="H244" s="199"/>
    </row>
    <row r="245" spans="1:8" ht="9.1999999999999993" customHeight="1" x14ac:dyDescent="0.2">
      <c r="A245" s="195" t="s">
        <v>411</v>
      </c>
      <c r="B245" s="196"/>
      <c r="C245" s="196"/>
      <c r="D245" s="196"/>
      <c r="E245" s="196"/>
      <c r="F245" s="197"/>
      <c r="G245" s="198">
        <v>0</v>
      </c>
      <c r="H245" s="199"/>
    </row>
    <row r="246" spans="1:8" ht="9.1999999999999993" customHeight="1" x14ac:dyDescent="0.2">
      <c r="A246" s="195" t="s">
        <v>412</v>
      </c>
      <c r="B246" s="196"/>
      <c r="C246" s="196"/>
      <c r="D246" s="196"/>
      <c r="E246" s="196"/>
      <c r="F246" s="197"/>
      <c r="G246" s="198">
        <f>G244</f>
        <v>10.459</v>
      </c>
      <c r="H246" s="199"/>
    </row>
    <row r="250" spans="1:8" ht="20.25" customHeight="1" x14ac:dyDescent="0.2">
      <c r="A250" s="229" t="s">
        <v>471</v>
      </c>
      <c r="B250" s="230"/>
      <c r="C250" s="230"/>
      <c r="D250" s="230"/>
      <c r="E250" s="230"/>
      <c r="F250" s="230"/>
      <c r="G250" s="230"/>
      <c r="H250" s="231"/>
    </row>
    <row r="251" spans="1:8" ht="9.1999999999999993" customHeight="1" x14ac:dyDescent="0.2">
      <c r="A251" s="180" t="s">
        <v>400</v>
      </c>
      <c r="B251" s="180" t="s">
        <v>401</v>
      </c>
      <c r="C251" s="181" t="s">
        <v>402</v>
      </c>
      <c r="D251" s="217" t="s">
        <v>403</v>
      </c>
      <c r="E251" s="182" t="s">
        <v>413</v>
      </c>
      <c r="F251" s="184" t="s">
        <v>405</v>
      </c>
      <c r="G251" s="185"/>
      <c r="H251" s="182" t="s">
        <v>406</v>
      </c>
    </row>
    <row r="252" spans="1:8" ht="9.1999999999999993" customHeight="1" x14ac:dyDescent="0.2">
      <c r="A252" s="186">
        <v>10</v>
      </c>
      <c r="B252" s="6" t="s">
        <v>443</v>
      </c>
      <c r="C252" s="187">
        <v>9.5399999999999991</v>
      </c>
      <c r="D252" s="218">
        <v>20.89</v>
      </c>
      <c r="E252" s="188">
        <v>119.02</v>
      </c>
      <c r="F252" s="189">
        <v>0.2515</v>
      </c>
      <c r="G252" s="190"/>
      <c r="H252" s="188">
        <f>F252*D252</f>
        <v>5.2538350000000005</v>
      </c>
    </row>
    <row r="253" spans="1:8" ht="9.1999999999999993" customHeight="1" x14ac:dyDescent="0.2">
      <c r="A253" s="186">
        <v>8</v>
      </c>
      <c r="B253" s="6" t="s">
        <v>442</v>
      </c>
      <c r="C253" s="187">
        <v>5.62</v>
      </c>
      <c r="D253" s="218">
        <v>12.31</v>
      </c>
      <c r="E253" s="188">
        <v>119.02</v>
      </c>
      <c r="F253" s="189">
        <v>0.23799999999999999</v>
      </c>
      <c r="G253" s="190"/>
      <c r="H253" s="188">
        <f>F253*D253</f>
        <v>2.9297800000000001</v>
      </c>
    </row>
    <row r="254" spans="1:8" ht="9.1999999999999993" customHeight="1" x14ac:dyDescent="0.2">
      <c r="A254" s="191" t="s">
        <v>409</v>
      </c>
      <c r="B254" s="191"/>
      <c r="C254" s="191"/>
      <c r="D254" s="191"/>
      <c r="E254" s="191"/>
      <c r="F254" s="192"/>
      <c r="G254" s="193">
        <f>H253+H252</f>
        <v>8.1836149999999996</v>
      </c>
      <c r="H254" s="194"/>
    </row>
    <row r="255" spans="1:8" ht="9.1999999999999993" customHeight="1" x14ac:dyDescent="0.2">
      <c r="A255" s="200" t="s">
        <v>400</v>
      </c>
      <c r="B255" s="219" t="s">
        <v>417</v>
      </c>
      <c r="C255" s="220"/>
      <c r="D255" s="201" t="s">
        <v>418</v>
      </c>
      <c r="E255" s="202" t="s">
        <v>419</v>
      </c>
      <c r="F255" s="203" t="s">
        <v>405</v>
      </c>
      <c r="G255" s="204"/>
      <c r="H255" s="202" t="s">
        <v>420</v>
      </c>
    </row>
    <row r="256" spans="1:8" ht="9.1999999999999993" customHeight="1" x14ac:dyDescent="0.2">
      <c r="A256" s="205">
        <v>2023</v>
      </c>
      <c r="B256" s="221" t="s">
        <v>472</v>
      </c>
      <c r="C256" s="222"/>
      <c r="D256" s="17" t="s">
        <v>422</v>
      </c>
      <c r="E256" s="188">
        <v>14.24</v>
      </c>
      <c r="F256" s="189">
        <v>0.71340000000000003</v>
      </c>
      <c r="G256" s="190"/>
      <c r="H256" s="188">
        <f>F256*E256</f>
        <v>10.158816</v>
      </c>
    </row>
    <row r="257" spans="1:8" ht="9.1999999999999993" customHeight="1" x14ac:dyDescent="0.2">
      <c r="A257" s="205">
        <v>1861</v>
      </c>
      <c r="B257" s="221" t="s">
        <v>439</v>
      </c>
      <c r="C257" s="222"/>
      <c r="D257" s="17" t="s">
        <v>437</v>
      </c>
      <c r="E257" s="188">
        <v>14</v>
      </c>
      <c r="F257" s="189">
        <v>8.7599999999999997E-2</v>
      </c>
      <c r="G257" s="190"/>
      <c r="H257" s="188">
        <f t="shared" ref="H257:H258" si="3">F257*E257</f>
        <v>1.2263999999999999</v>
      </c>
    </row>
    <row r="258" spans="1:8" ht="9.1999999999999993" customHeight="1" x14ac:dyDescent="0.2">
      <c r="A258" s="205">
        <v>1858</v>
      </c>
      <c r="B258" s="221" t="s">
        <v>440</v>
      </c>
      <c r="C258" s="222"/>
      <c r="D258" s="17" t="s">
        <v>422</v>
      </c>
      <c r="E258" s="188">
        <v>7</v>
      </c>
      <c r="F258" s="189">
        <v>1.4124000000000001</v>
      </c>
      <c r="G258" s="190"/>
      <c r="H258" s="188">
        <f t="shared" si="3"/>
        <v>9.8868000000000009</v>
      </c>
    </row>
    <row r="259" spans="1:8" ht="9.1999999999999993" customHeight="1" x14ac:dyDescent="0.2">
      <c r="A259" s="191" t="s">
        <v>427</v>
      </c>
      <c r="B259" s="191"/>
      <c r="C259" s="191"/>
      <c r="D259" s="191"/>
      <c r="E259" s="191"/>
      <c r="F259" s="192"/>
      <c r="G259" s="193">
        <f>SUM(H256:H258)</f>
        <v>21.272016000000001</v>
      </c>
      <c r="H259" s="194"/>
    </row>
    <row r="260" spans="1:8" ht="0.95" customHeight="1" x14ac:dyDescent="0.2"/>
    <row r="261" spans="1:8" ht="9.1999999999999993" customHeight="1" x14ac:dyDescent="0.2">
      <c r="A261" s="195" t="s">
        <v>410</v>
      </c>
      <c r="B261" s="196"/>
      <c r="C261" s="196"/>
      <c r="D261" s="196"/>
      <c r="E261" s="196"/>
      <c r="F261" s="197"/>
      <c r="G261" s="198">
        <f>G259+G254</f>
        <v>29.455631</v>
      </c>
      <c r="H261" s="199"/>
    </row>
    <row r="262" spans="1:8" ht="9.1999999999999993" customHeight="1" x14ac:dyDescent="0.2">
      <c r="A262" s="195" t="s">
        <v>411</v>
      </c>
      <c r="B262" s="196"/>
      <c r="C262" s="196"/>
      <c r="D262" s="196"/>
      <c r="E262" s="196"/>
      <c r="F262" s="197"/>
      <c r="G262" s="198">
        <v>0</v>
      </c>
      <c r="H262" s="199"/>
    </row>
    <row r="263" spans="1:8" ht="9.1999999999999993" customHeight="1" x14ac:dyDescent="0.2">
      <c r="A263" s="195" t="s">
        <v>412</v>
      </c>
      <c r="B263" s="196"/>
      <c r="C263" s="196"/>
      <c r="D263" s="196"/>
      <c r="E263" s="196"/>
      <c r="F263" s="197"/>
      <c r="G263" s="198">
        <f>G261</f>
        <v>29.455631</v>
      </c>
      <c r="H263" s="199"/>
    </row>
    <row r="267" spans="1:8" ht="20.25" customHeight="1" x14ac:dyDescent="0.2">
      <c r="A267" s="229" t="s">
        <v>473</v>
      </c>
      <c r="B267" s="230"/>
      <c r="C267" s="230"/>
      <c r="D267" s="230"/>
      <c r="E267" s="230"/>
      <c r="F267" s="230"/>
      <c r="G267" s="230"/>
      <c r="H267" s="231"/>
    </row>
    <row r="268" spans="1:8" ht="9.1999999999999993" customHeight="1" x14ac:dyDescent="0.2">
      <c r="A268" s="180" t="s">
        <v>400</v>
      </c>
      <c r="B268" s="180" t="s">
        <v>401</v>
      </c>
      <c r="C268" s="181" t="s">
        <v>402</v>
      </c>
      <c r="D268" s="217" t="s">
        <v>403</v>
      </c>
      <c r="E268" s="182" t="s">
        <v>413</v>
      </c>
      <c r="F268" s="184" t="s">
        <v>405</v>
      </c>
      <c r="G268" s="185"/>
      <c r="H268" s="182" t="s">
        <v>406</v>
      </c>
    </row>
    <row r="269" spans="1:8" ht="9.1999999999999993" customHeight="1" x14ac:dyDescent="0.2">
      <c r="A269" s="186">
        <v>10</v>
      </c>
      <c r="B269" s="6" t="s">
        <v>443</v>
      </c>
      <c r="C269" s="187">
        <v>9.5399999999999991</v>
      </c>
      <c r="D269" s="218">
        <v>20.89</v>
      </c>
      <c r="E269" s="188">
        <v>119.02</v>
      </c>
      <c r="F269" s="189">
        <v>0.90359999999999996</v>
      </c>
      <c r="G269" s="190"/>
      <c r="H269" s="188">
        <f>F269*D269</f>
        <v>18.876204000000001</v>
      </c>
    </row>
    <row r="270" spans="1:8" ht="9.1999999999999993" customHeight="1" x14ac:dyDescent="0.2">
      <c r="A270" s="186">
        <v>5</v>
      </c>
      <c r="B270" s="6" t="s">
        <v>408</v>
      </c>
      <c r="C270" s="187">
        <v>5.62</v>
      </c>
      <c r="D270" s="218">
        <v>12.31</v>
      </c>
      <c r="E270" s="188">
        <v>119.02</v>
      </c>
      <c r="F270" s="189">
        <v>1</v>
      </c>
      <c r="G270" s="190"/>
      <c r="H270" s="188">
        <f>F270*D270</f>
        <v>12.31</v>
      </c>
    </row>
    <row r="271" spans="1:8" ht="9.1999999999999993" customHeight="1" x14ac:dyDescent="0.2">
      <c r="A271" s="191" t="s">
        <v>409</v>
      </c>
      <c r="B271" s="191"/>
      <c r="C271" s="191"/>
      <c r="D271" s="191"/>
      <c r="E271" s="191"/>
      <c r="F271" s="192"/>
      <c r="G271" s="193">
        <f>H270+H269</f>
        <v>31.186204000000004</v>
      </c>
      <c r="H271" s="194"/>
    </row>
    <row r="272" spans="1:8" ht="9.1999999999999993" customHeight="1" x14ac:dyDescent="0.2">
      <c r="A272" s="200" t="s">
        <v>400</v>
      </c>
      <c r="B272" s="219" t="s">
        <v>417</v>
      </c>
      <c r="C272" s="220"/>
      <c r="D272" s="201" t="s">
        <v>418</v>
      </c>
      <c r="E272" s="202" t="s">
        <v>419</v>
      </c>
      <c r="F272" s="203" t="s">
        <v>405</v>
      </c>
      <c r="G272" s="204"/>
      <c r="H272" s="202" t="s">
        <v>420</v>
      </c>
    </row>
    <row r="273" spans="1:8" ht="9.1999999999999993" customHeight="1" x14ac:dyDescent="0.2">
      <c r="A273" s="205">
        <v>2380</v>
      </c>
      <c r="B273" s="221" t="s">
        <v>474</v>
      </c>
      <c r="C273" s="222"/>
      <c r="D273" s="17" t="s">
        <v>422</v>
      </c>
      <c r="E273" s="188">
        <v>3</v>
      </c>
      <c r="F273" s="189">
        <v>1.5</v>
      </c>
      <c r="G273" s="190"/>
      <c r="H273" s="188">
        <f>F273*E273</f>
        <v>4.5</v>
      </c>
    </row>
    <row r="274" spans="1:8" ht="9.1999999999999993" customHeight="1" x14ac:dyDescent="0.2">
      <c r="A274" s="205">
        <v>1861</v>
      </c>
      <c r="B274" s="221" t="s">
        <v>439</v>
      </c>
      <c r="C274" s="222"/>
      <c r="D274" s="17" t="s">
        <v>437</v>
      </c>
      <c r="E274" s="188">
        <v>17</v>
      </c>
      <c r="F274" s="189">
        <v>0.3</v>
      </c>
      <c r="G274" s="190"/>
      <c r="H274" s="188">
        <f t="shared" ref="H274:H277" si="4">F274*E274</f>
        <v>5.0999999999999996</v>
      </c>
    </row>
    <row r="275" spans="1:8" ht="9.1999999999999993" customHeight="1" x14ac:dyDescent="0.2">
      <c r="A275" s="205">
        <v>2023</v>
      </c>
      <c r="B275" s="221" t="s">
        <v>472</v>
      </c>
      <c r="C275" s="222"/>
      <c r="D275" s="17" t="s">
        <v>422</v>
      </c>
      <c r="E275" s="188">
        <v>11</v>
      </c>
      <c r="F275" s="189">
        <v>0.7</v>
      </c>
      <c r="G275" s="190"/>
      <c r="H275" s="188">
        <f t="shared" si="4"/>
        <v>7.6999999999999993</v>
      </c>
    </row>
    <row r="276" spans="1:8" ht="9.1999999999999993" customHeight="1" x14ac:dyDescent="0.2">
      <c r="A276" s="205">
        <v>1968</v>
      </c>
      <c r="B276" s="221" t="s">
        <v>451</v>
      </c>
      <c r="C276" s="222"/>
      <c r="D276" s="17" t="s">
        <v>422</v>
      </c>
      <c r="E276" s="188">
        <v>7.0149999999999997</v>
      </c>
      <c r="F276" s="189">
        <v>1.53</v>
      </c>
      <c r="G276" s="190"/>
      <c r="H276" s="188">
        <f t="shared" si="4"/>
        <v>10.732949999999999</v>
      </c>
    </row>
    <row r="277" spans="1:8" ht="9.1999999999999993" customHeight="1" x14ac:dyDescent="0.2">
      <c r="A277" s="205">
        <v>1702</v>
      </c>
      <c r="B277" s="221" t="s">
        <v>475</v>
      </c>
      <c r="C277" s="222"/>
      <c r="D277" s="17" t="s">
        <v>450</v>
      </c>
      <c r="E277" s="188">
        <v>60</v>
      </c>
      <c r="F277" s="189">
        <v>0.3</v>
      </c>
      <c r="G277" s="190"/>
      <c r="H277" s="188">
        <f t="shared" si="4"/>
        <v>18</v>
      </c>
    </row>
    <row r="278" spans="1:8" ht="9.1999999999999993" customHeight="1" x14ac:dyDescent="0.2">
      <c r="A278" s="191" t="s">
        <v>427</v>
      </c>
      <c r="B278" s="191"/>
      <c r="C278" s="191"/>
      <c r="D278" s="191"/>
      <c r="E278" s="191"/>
      <c r="F278" s="192"/>
      <c r="G278" s="193">
        <f>SUM(H273:H277)</f>
        <v>46.03295</v>
      </c>
      <c r="H278" s="194"/>
    </row>
    <row r="279" spans="1:8" ht="0.95" customHeight="1" x14ac:dyDescent="0.2"/>
    <row r="280" spans="1:8" ht="9.1999999999999993" customHeight="1" x14ac:dyDescent="0.2">
      <c r="A280" s="195" t="s">
        <v>410</v>
      </c>
      <c r="B280" s="196"/>
      <c r="C280" s="196"/>
      <c r="D280" s="196"/>
      <c r="E280" s="196"/>
      <c r="F280" s="197"/>
      <c r="G280" s="198">
        <f>G278+G271</f>
        <v>77.219154000000003</v>
      </c>
      <c r="H280" s="199"/>
    </row>
    <row r="281" spans="1:8" ht="9.1999999999999993" customHeight="1" x14ac:dyDescent="0.2">
      <c r="A281" s="195" t="s">
        <v>411</v>
      </c>
      <c r="B281" s="196"/>
      <c r="C281" s="196"/>
      <c r="D281" s="196"/>
      <c r="E281" s="196"/>
      <c r="F281" s="197"/>
      <c r="G281" s="198">
        <v>0</v>
      </c>
      <c r="H281" s="199"/>
    </row>
    <row r="282" spans="1:8" ht="9.1999999999999993" customHeight="1" x14ac:dyDescent="0.2">
      <c r="A282" s="195" t="s">
        <v>412</v>
      </c>
      <c r="B282" s="196"/>
      <c r="C282" s="196"/>
      <c r="D282" s="196"/>
      <c r="E282" s="196"/>
      <c r="F282" s="197"/>
      <c r="G282" s="198">
        <f>G280</f>
        <v>77.219154000000003</v>
      </c>
      <c r="H282" s="199"/>
    </row>
    <row r="286" spans="1:8" ht="20.25" customHeight="1" x14ac:dyDescent="0.2">
      <c r="A286" s="177" t="s">
        <v>476</v>
      </c>
      <c r="B286" s="178"/>
      <c r="C286" s="178"/>
      <c r="D286" s="178"/>
      <c r="E286" s="178"/>
      <c r="F286" s="178"/>
      <c r="G286" s="178"/>
      <c r="H286" s="179"/>
    </row>
    <row r="287" spans="1:8" ht="9.1999999999999993" customHeight="1" x14ac:dyDescent="0.2">
      <c r="A287" s="180" t="s">
        <v>400</v>
      </c>
      <c r="B287" s="180" t="s">
        <v>401</v>
      </c>
      <c r="C287" s="181" t="s">
        <v>402</v>
      </c>
      <c r="D287" s="217" t="s">
        <v>403</v>
      </c>
      <c r="E287" s="182" t="s">
        <v>413</v>
      </c>
      <c r="F287" s="184" t="s">
        <v>405</v>
      </c>
      <c r="G287" s="185"/>
      <c r="H287" s="182" t="s">
        <v>406</v>
      </c>
    </row>
    <row r="288" spans="1:8" ht="9.1999999999999993" customHeight="1" x14ac:dyDescent="0.2">
      <c r="A288" s="186">
        <v>5</v>
      </c>
      <c r="B288" s="6" t="s">
        <v>408</v>
      </c>
      <c r="C288" s="187">
        <v>5.62</v>
      </c>
      <c r="D288" s="218">
        <v>12.31</v>
      </c>
      <c r="E288" s="188">
        <v>119.02</v>
      </c>
      <c r="F288" s="189">
        <v>4.0845000000000002</v>
      </c>
      <c r="G288" s="190"/>
      <c r="H288" s="188">
        <f>F288*D288</f>
        <v>50.280195000000006</v>
      </c>
    </row>
    <row r="289" spans="1:9" ht="9.1999999999999993" customHeight="1" x14ac:dyDescent="0.2">
      <c r="A289" s="186">
        <v>32</v>
      </c>
      <c r="B289" s="6" t="s">
        <v>457</v>
      </c>
      <c r="C289" s="187">
        <v>6.74</v>
      </c>
      <c r="D289" s="218">
        <v>14.76</v>
      </c>
      <c r="E289" s="188">
        <v>119.02</v>
      </c>
      <c r="F289" s="189">
        <v>0.6</v>
      </c>
      <c r="G289" s="190"/>
      <c r="H289" s="188">
        <f>F289*D289</f>
        <v>8.8559999999999999</v>
      </c>
    </row>
    <row r="290" spans="1:9" ht="9.1999999999999993" customHeight="1" x14ac:dyDescent="0.2">
      <c r="A290" s="191" t="s">
        <v>409</v>
      </c>
      <c r="B290" s="191"/>
      <c r="C290" s="191"/>
      <c r="D290" s="191"/>
      <c r="E290" s="191"/>
      <c r="F290" s="192"/>
      <c r="G290" s="193">
        <f>H289+H288</f>
        <v>59.136195000000008</v>
      </c>
      <c r="H290" s="194"/>
    </row>
    <row r="291" spans="1:9" ht="9.1999999999999993" customHeight="1" x14ac:dyDescent="0.2">
      <c r="A291" s="200" t="s">
        <v>400</v>
      </c>
      <c r="B291" s="219" t="s">
        <v>417</v>
      </c>
      <c r="C291" s="220"/>
      <c r="D291" s="201" t="s">
        <v>418</v>
      </c>
      <c r="E291" s="202" t="s">
        <v>419</v>
      </c>
      <c r="F291" s="203" t="s">
        <v>405</v>
      </c>
      <c r="G291" s="204"/>
      <c r="H291" s="202" t="s">
        <v>420</v>
      </c>
    </row>
    <row r="292" spans="1:9" ht="9.1999999999999993" customHeight="1" x14ac:dyDescent="0.2">
      <c r="A292" s="205">
        <v>2804</v>
      </c>
      <c r="B292" s="221" t="s">
        <v>458</v>
      </c>
      <c r="C292" s="222"/>
      <c r="D292" s="17" t="s">
        <v>459</v>
      </c>
      <c r="E292" s="188">
        <v>140</v>
      </c>
      <c r="F292" s="189">
        <v>0.57799999999999996</v>
      </c>
      <c r="G292" s="190"/>
      <c r="H292" s="188">
        <f>F292*E292</f>
        <v>80.919999999999987</v>
      </c>
    </row>
    <row r="293" spans="1:9" ht="9.1999999999999993" customHeight="1" x14ac:dyDescent="0.2">
      <c r="A293" s="205">
        <v>1215</v>
      </c>
      <c r="B293" s="221" t="s">
        <v>452</v>
      </c>
      <c r="C293" s="222"/>
      <c r="D293" s="17" t="s">
        <v>437</v>
      </c>
      <c r="E293" s="188">
        <v>0.46562999999999999</v>
      </c>
      <c r="F293" s="225">
        <v>373</v>
      </c>
      <c r="G293" s="226"/>
      <c r="H293" s="188">
        <f t="shared" ref="H293:H294" si="5">F293*E293</f>
        <v>173.67999</v>
      </c>
      <c r="I293" s="246"/>
    </row>
    <row r="294" spans="1:9" ht="9.1999999999999993" customHeight="1" x14ac:dyDescent="0.2">
      <c r="A294" s="205">
        <v>2386</v>
      </c>
      <c r="B294" s="221" t="s">
        <v>460</v>
      </c>
      <c r="C294" s="222"/>
      <c r="D294" s="17" t="s">
        <v>459</v>
      </c>
      <c r="E294" s="188">
        <v>90</v>
      </c>
      <c r="F294" s="189">
        <v>0.71199999999999997</v>
      </c>
      <c r="G294" s="190"/>
      <c r="H294" s="188">
        <f t="shared" si="5"/>
        <v>64.08</v>
      </c>
    </row>
    <row r="295" spans="1:9" ht="9.1999999999999993" customHeight="1" x14ac:dyDescent="0.2">
      <c r="A295" s="191" t="s">
        <v>427</v>
      </c>
      <c r="B295" s="191"/>
      <c r="C295" s="191"/>
      <c r="D295" s="191"/>
      <c r="E295" s="191"/>
      <c r="F295" s="192"/>
      <c r="G295" s="193">
        <f>SUM(H292:H294)</f>
        <v>318.67998999999998</v>
      </c>
      <c r="H295" s="194"/>
    </row>
    <row r="296" spans="1:9" ht="0.95" customHeight="1" x14ac:dyDescent="0.2"/>
    <row r="297" spans="1:9" ht="9.1999999999999993" customHeight="1" x14ac:dyDescent="0.2">
      <c r="A297" s="195" t="s">
        <v>410</v>
      </c>
      <c r="B297" s="196"/>
      <c r="C297" s="196"/>
      <c r="D297" s="196"/>
      <c r="E297" s="196"/>
      <c r="F297" s="197"/>
      <c r="G297" s="198">
        <f>G295+G290</f>
        <v>377.81618499999996</v>
      </c>
      <c r="H297" s="199"/>
    </row>
    <row r="298" spans="1:9" ht="9.1999999999999993" customHeight="1" x14ac:dyDescent="0.2">
      <c r="A298" s="195" t="s">
        <v>411</v>
      </c>
      <c r="B298" s="196"/>
      <c r="C298" s="196"/>
      <c r="D298" s="196"/>
      <c r="E298" s="196"/>
      <c r="F298" s="197"/>
      <c r="G298" s="198">
        <v>0</v>
      </c>
      <c r="H298" s="199"/>
    </row>
    <row r="299" spans="1:9" ht="9.1999999999999993" customHeight="1" x14ac:dyDescent="0.2">
      <c r="A299" s="195" t="s">
        <v>412</v>
      </c>
      <c r="B299" s="196"/>
      <c r="C299" s="196"/>
      <c r="D299" s="196"/>
      <c r="E299" s="196"/>
      <c r="F299" s="197"/>
      <c r="G299" s="198">
        <f>G297</f>
        <v>377.81618499999996</v>
      </c>
      <c r="H299" s="199"/>
    </row>
    <row r="303" spans="1:9" ht="20.25" customHeight="1" x14ac:dyDescent="0.2">
      <c r="A303" s="177" t="s">
        <v>431</v>
      </c>
      <c r="B303" s="178"/>
      <c r="C303" s="178"/>
      <c r="D303" s="178"/>
      <c r="E303" s="178"/>
      <c r="F303" s="178"/>
      <c r="G303" s="178"/>
      <c r="H303" s="179"/>
    </row>
    <row r="304" spans="1:9" ht="9.1999999999999993" customHeight="1" x14ac:dyDescent="0.2">
      <c r="A304" s="180" t="s">
        <v>400</v>
      </c>
      <c r="B304" s="180" t="s">
        <v>401</v>
      </c>
      <c r="C304" s="181" t="s">
        <v>402</v>
      </c>
      <c r="D304" s="182" t="s">
        <v>403</v>
      </c>
      <c r="E304" s="182" t="s">
        <v>413</v>
      </c>
      <c r="F304" s="184" t="s">
        <v>405</v>
      </c>
      <c r="G304" s="185"/>
      <c r="H304" s="182" t="s">
        <v>406</v>
      </c>
    </row>
    <row r="305" spans="1:8" ht="9.1999999999999993" customHeight="1" x14ac:dyDescent="0.2">
      <c r="A305" s="186">
        <v>5</v>
      </c>
      <c r="B305" s="6" t="s">
        <v>408</v>
      </c>
      <c r="C305" s="187">
        <v>5.62</v>
      </c>
      <c r="D305" s="188">
        <v>12.31</v>
      </c>
      <c r="E305" s="188">
        <v>119.02</v>
      </c>
      <c r="F305" s="189">
        <v>1.84</v>
      </c>
      <c r="G305" s="190"/>
      <c r="H305" s="188">
        <f>F305*D305</f>
        <v>22.650400000000001</v>
      </c>
    </row>
    <row r="306" spans="1:8" ht="9.1999999999999993" customHeight="1" x14ac:dyDescent="0.2">
      <c r="A306" s="186">
        <v>25</v>
      </c>
      <c r="B306" s="6" t="s">
        <v>430</v>
      </c>
      <c r="C306" s="187">
        <v>9.5399999999999991</v>
      </c>
      <c r="D306" s="188">
        <v>20.89</v>
      </c>
      <c r="E306" s="188">
        <v>119.02</v>
      </c>
      <c r="F306" s="189">
        <v>0.65</v>
      </c>
      <c r="G306" s="190"/>
      <c r="H306" s="188">
        <f>F306*D306</f>
        <v>13.5785</v>
      </c>
    </row>
    <row r="307" spans="1:8" ht="9.1999999999999993" customHeight="1" x14ac:dyDescent="0.2">
      <c r="A307" s="191" t="s">
        <v>409</v>
      </c>
      <c r="B307" s="191"/>
      <c r="C307" s="191"/>
      <c r="D307" s="191"/>
      <c r="E307" s="191"/>
      <c r="F307" s="192"/>
      <c r="G307" s="193">
        <f>H306+H305</f>
        <v>36.228900000000003</v>
      </c>
      <c r="H307" s="194"/>
    </row>
    <row r="308" spans="1:8" ht="0.95" customHeight="1" x14ac:dyDescent="0.2"/>
    <row r="309" spans="1:8" ht="9.1999999999999993" customHeight="1" x14ac:dyDescent="0.2">
      <c r="A309" s="195" t="s">
        <v>410</v>
      </c>
      <c r="B309" s="196"/>
      <c r="C309" s="196"/>
      <c r="D309" s="196"/>
      <c r="E309" s="196"/>
      <c r="F309" s="197"/>
      <c r="G309" s="198">
        <f>G307</f>
        <v>36.228900000000003</v>
      </c>
      <c r="H309" s="199"/>
    </row>
    <row r="310" spans="1:8" ht="9.1999999999999993" customHeight="1" x14ac:dyDescent="0.2">
      <c r="A310" s="195" t="s">
        <v>411</v>
      </c>
      <c r="B310" s="196"/>
      <c r="C310" s="196"/>
      <c r="D310" s="196"/>
      <c r="E310" s="196"/>
      <c r="F310" s="197"/>
      <c r="G310" s="198">
        <v>0</v>
      </c>
      <c r="H310" s="199"/>
    </row>
    <row r="311" spans="1:8" ht="9.1999999999999993" customHeight="1" x14ac:dyDescent="0.2">
      <c r="A311" s="195" t="s">
        <v>412</v>
      </c>
      <c r="B311" s="196"/>
      <c r="C311" s="196"/>
      <c r="D311" s="196"/>
      <c r="E311" s="196"/>
      <c r="F311" s="197"/>
      <c r="G311" s="198">
        <f>G309</f>
        <v>36.228900000000003</v>
      </c>
      <c r="H311" s="199"/>
    </row>
    <row r="315" spans="1:8" ht="20.25" customHeight="1" x14ac:dyDescent="0.2">
      <c r="A315" s="177" t="s">
        <v>477</v>
      </c>
      <c r="B315" s="178"/>
      <c r="C315" s="178"/>
      <c r="D315" s="178"/>
      <c r="E315" s="178"/>
      <c r="F315" s="178"/>
      <c r="G315" s="178"/>
      <c r="H315" s="179"/>
    </row>
    <row r="316" spans="1:8" ht="9.1999999999999993" customHeight="1" x14ac:dyDescent="0.2">
      <c r="A316" s="180" t="s">
        <v>400</v>
      </c>
      <c r="B316" s="180" t="s">
        <v>401</v>
      </c>
      <c r="C316" s="181" t="s">
        <v>402</v>
      </c>
      <c r="D316" s="217" t="s">
        <v>403</v>
      </c>
      <c r="E316" s="182" t="s">
        <v>413</v>
      </c>
      <c r="F316" s="184" t="s">
        <v>405</v>
      </c>
      <c r="G316" s="185"/>
      <c r="H316" s="182" t="s">
        <v>406</v>
      </c>
    </row>
    <row r="317" spans="1:8" ht="9.1999999999999993" customHeight="1" x14ac:dyDescent="0.2">
      <c r="A317" s="186">
        <v>8</v>
      </c>
      <c r="B317" s="6" t="s">
        <v>442</v>
      </c>
      <c r="C317" s="187">
        <v>5.62</v>
      </c>
      <c r="D317" s="218">
        <v>12.31</v>
      </c>
      <c r="E317" s="188">
        <v>119.02</v>
      </c>
      <c r="F317" s="189">
        <v>0.20150000000000001</v>
      </c>
      <c r="G317" s="190"/>
      <c r="H317" s="188">
        <f>F317*D317</f>
        <v>2.4804650000000001</v>
      </c>
    </row>
    <row r="318" spans="1:8" ht="9.1999999999999993" customHeight="1" x14ac:dyDescent="0.2">
      <c r="A318" s="186">
        <v>12</v>
      </c>
      <c r="B318" s="6" t="s">
        <v>478</v>
      </c>
      <c r="C318" s="187">
        <v>9.5399999999999991</v>
      </c>
      <c r="D318" s="218">
        <v>20.89</v>
      </c>
      <c r="E318" s="188">
        <v>119.02</v>
      </c>
      <c r="F318" s="189">
        <v>0.2029</v>
      </c>
      <c r="G318" s="190"/>
      <c r="H318" s="188">
        <f>F318*D318</f>
        <v>4.2385809999999999</v>
      </c>
    </row>
    <row r="319" spans="1:8" ht="9.1999999999999993" customHeight="1" x14ac:dyDescent="0.2">
      <c r="A319" s="191" t="s">
        <v>409</v>
      </c>
      <c r="B319" s="191"/>
      <c r="C319" s="191"/>
      <c r="D319" s="191"/>
      <c r="E319" s="191"/>
      <c r="F319" s="192"/>
      <c r="G319" s="193">
        <f>H318+H317</f>
        <v>6.7190460000000005</v>
      </c>
      <c r="H319" s="194"/>
    </row>
    <row r="320" spans="1:8" ht="9.1999999999999993" customHeight="1" x14ac:dyDescent="0.2">
      <c r="A320" s="200" t="s">
        <v>400</v>
      </c>
      <c r="B320" s="219" t="s">
        <v>417</v>
      </c>
      <c r="C320" s="220"/>
      <c r="D320" s="201" t="s">
        <v>418</v>
      </c>
      <c r="E320" s="202" t="s">
        <v>419</v>
      </c>
      <c r="F320" s="203" t="s">
        <v>405</v>
      </c>
      <c r="G320" s="204"/>
      <c r="H320" s="202" t="s">
        <v>420</v>
      </c>
    </row>
    <row r="321" spans="1:8" ht="9.1999999999999993" customHeight="1" x14ac:dyDescent="0.2">
      <c r="A321" s="205">
        <v>3978</v>
      </c>
      <c r="B321" s="221" t="s">
        <v>479</v>
      </c>
      <c r="C321" s="222"/>
      <c r="D321" s="17" t="s">
        <v>424</v>
      </c>
      <c r="E321" s="188">
        <v>6.43</v>
      </c>
      <c r="F321" s="189">
        <v>1</v>
      </c>
      <c r="G321" s="190"/>
      <c r="H321" s="188">
        <f>F321*E321</f>
        <v>6.43</v>
      </c>
    </row>
    <row r="322" spans="1:8" ht="9.1999999999999993" customHeight="1" x14ac:dyDescent="0.2">
      <c r="A322" s="191" t="s">
        <v>427</v>
      </c>
      <c r="B322" s="191"/>
      <c r="C322" s="191"/>
      <c r="D322" s="191"/>
      <c r="E322" s="191"/>
      <c r="F322" s="192"/>
      <c r="G322" s="193">
        <f>H321</f>
        <v>6.43</v>
      </c>
      <c r="H322" s="194"/>
    </row>
    <row r="323" spans="1:8" ht="0.95" customHeight="1" x14ac:dyDescent="0.2"/>
    <row r="324" spans="1:8" ht="9.1999999999999993" customHeight="1" x14ac:dyDescent="0.2">
      <c r="A324" s="195" t="s">
        <v>410</v>
      </c>
      <c r="B324" s="196"/>
      <c r="C324" s="196"/>
      <c r="D324" s="196"/>
      <c r="E324" s="196"/>
      <c r="F324" s="197"/>
      <c r="G324" s="198">
        <f>G322+G319</f>
        <v>13.149046</v>
      </c>
      <c r="H324" s="199"/>
    </row>
    <row r="325" spans="1:8" ht="9.1999999999999993" customHeight="1" x14ac:dyDescent="0.2">
      <c r="A325" s="195" t="s">
        <v>411</v>
      </c>
      <c r="B325" s="196"/>
      <c r="C325" s="196"/>
      <c r="D325" s="196"/>
      <c r="E325" s="196"/>
      <c r="F325" s="197"/>
      <c r="G325" s="198">
        <v>0</v>
      </c>
      <c r="H325" s="199"/>
    </row>
    <row r="326" spans="1:8" ht="9.1999999999999993" customHeight="1" x14ac:dyDescent="0.2">
      <c r="A326" s="195" t="s">
        <v>412</v>
      </c>
      <c r="B326" s="196"/>
      <c r="C326" s="196"/>
      <c r="D326" s="196"/>
      <c r="E326" s="196"/>
      <c r="F326" s="197"/>
      <c r="G326" s="198">
        <f>G324</f>
        <v>13.149046</v>
      </c>
      <c r="H326" s="199"/>
    </row>
    <row r="330" spans="1:8" ht="20.25" customHeight="1" x14ac:dyDescent="0.2">
      <c r="A330" s="213" t="s">
        <v>487</v>
      </c>
      <c r="B330" s="178"/>
      <c r="C330" s="178"/>
      <c r="D330" s="178"/>
      <c r="E330" s="178"/>
      <c r="F330" s="178"/>
      <c r="G330" s="178"/>
      <c r="H330" s="179"/>
    </row>
    <row r="331" spans="1:8" ht="9.1999999999999993" customHeight="1" x14ac:dyDescent="0.2">
      <c r="A331" s="180" t="s">
        <v>400</v>
      </c>
      <c r="B331" s="180" t="s">
        <v>401</v>
      </c>
      <c r="C331" s="181" t="s">
        <v>402</v>
      </c>
      <c r="D331" s="217" t="s">
        <v>403</v>
      </c>
      <c r="E331" s="182" t="s">
        <v>413</v>
      </c>
      <c r="F331" s="184" t="s">
        <v>405</v>
      </c>
      <c r="G331" s="185"/>
      <c r="H331" s="182" t="s">
        <v>406</v>
      </c>
    </row>
    <row r="332" spans="1:8" ht="9.1999999999999993" customHeight="1" x14ac:dyDescent="0.2">
      <c r="A332" s="186">
        <v>8</v>
      </c>
      <c r="B332" s="6" t="s">
        <v>442</v>
      </c>
      <c r="C332" s="187">
        <v>5.62</v>
      </c>
      <c r="D332" s="218">
        <v>12.31</v>
      </c>
      <c r="E332" s="188">
        <v>119.02</v>
      </c>
      <c r="F332" s="189">
        <v>8.0000000000000002E-3</v>
      </c>
      <c r="G332" s="190"/>
      <c r="H332" s="188">
        <f>F332*D332</f>
        <v>9.8480000000000012E-2</v>
      </c>
    </row>
    <row r="333" spans="1:8" ht="9.1999999999999993" customHeight="1" x14ac:dyDescent="0.2">
      <c r="A333" s="186">
        <v>12</v>
      </c>
      <c r="B333" s="6" t="s">
        <v>478</v>
      </c>
      <c r="C333" s="187">
        <v>9.5399999999999991</v>
      </c>
      <c r="D333" s="218">
        <v>20.89</v>
      </c>
      <c r="E333" s="188">
        <v>119.02</v>
      </c>
      <c r="F333" s="189">
        <v>8.0000000000000002E-3</v>
      </c>
      <c r="G333" s="190"/>
      <c r="H333" s="188">
        <f>F333*D333</f>
        <v>0.16712000000000002</v>
      </c>
    </row>
    <row r="334" spans="1:8" ht="9.1999999999999993" customHeight="1" x14ac:dyDescent="0.2">
      <c r="A334" s="191" t="s">
        <v>409</v>
      </c>
      <c r="B334" s="191"/>
      <c r="C334" s="191"/>
      <c r="D334" s="191"/>
      <c r="E334" s="191"/>
      <c r="F334" s="192"/>
      <c r="G334" s="193">
        <f>H333+H332</f>
        <v>0.26560000000000006</v>
      </c>
      <c r="H334" s="194"/>
    </row>
    <row r="335" spans="1:8" ht="9.1999999999999993" customHeight="1" x14ac:dyDescent="0.2">
      <c r="A335" s="200" t="s">
        <v>400</v>
      </c>
      <c r="B335" s="219" t="s">
        <v>417</v>
      </c>
      <c r="C335" s="220"/>
      <c r="D335" s="201" t="s">
        <v>418</v>
      </c>
      <c r="E335" s="202" t="s">
        <v>419</v>
      </c>
      <c r="F335" s="203" t="s">
        <v>405</v>
      </c>
      <c r="G335" s="204"/>
      <c r="H335" s="202" t="s">
        <v>420</v>
      </c>
    </row>
    <row r="336" spans="1:8" ht="9.1999999999999993" customHeight="1" x14ac:dyDescent="0.2">
      <c r="A336" s="205">
        <v>3049</v>
      </c>
      <c r="B336" s="221" t="s">
        <v>480</v>
      </c>
      <c r="C336" s="222"/>
      <c r="D336" s="17" t="s">
        <v>424</v>
      </c>
      <c r="E336" s="188">
        <v>0.45</v>
      </c>
      <c r="F336" s="189">
        <v>1</v>
      </c>
      <c r="G336" s="190"/>
      <c r="H336" s="188">
        <f>F336*E336</f>
        <v>0.45</v>
      </c>
    </row>
    <row r="337" spans="1:8" ht="9.1999999999999993" customHeight="1" x14ac:dyDescent="0.2">
      <c r="A337" s="191" t="s">
        <v>427</v>
      </c>
      <c r="B337" s="191"/>
      <c r="C337" s="191"/>
      <c r="D337" s="191"/>
      <c r="E337" s="191"/>
      <c r="F337" s="192"/>
      <c r="G337" s="193">
        <f>H336</f>
        <v>0.45</v>
      </c>
      <c r="H337" s="194"/>
    </row>
    <row r="338" spans="1:8" ht="0.95" customHeight="1" x14ac:dyDescent="0.2"/>
    <row r="339" spans="1:8" ht="9.1999999999999993" customHeight="1" x14ac:dyDescent="0.2">
      <c r="A339" s="195" t="s">
        <v>410</v>
      </c>
      <c r="B339" s="196"/>
      <c r="C339" s="196"/>
      <c r="D339" s="196"/>
      <c r="E339" s="196"/>
      <c r="F339" s="197"/>
      <c r="G339" s="198">
        <f>G337+G334</f>
        <v>0.71560000000000001</v>
      </c>
      <c r="H339" s="199"/>
    </row>
    <row r="340" spans="1:8" ht="9.1999999999999993" customHeight="1" x14ac:dyDescent="0.2">
      <c r="A340" s="195" t="s">
        <v>411</v>
      </c>
      <c r="B340" s="196"/>
      <c r="C340" s="196"/>
      <c r="D340" s="196"/>
      <c r="E340" s="196"/>
      <c r="F340" s="197"/>
      <c r="G340" s="198">
        <v>0</v>
      </c>
      <c r="H340" s="199"/>
    </row>
    <row r="341" spans="1:8" ht="9.1999999999999993" customHeight="1" x14ac:dyDescent="0.2">
      <c r="A341" s="195" t="s">
        <v>412</v>
      </c>
      <c r="B341" s="196"/>
      <c r="C341" s="196"/>
      <c r="D341" s="196"/>
      <c r="E341" s="196"/>
      <c r="F341" s="197"/>
      <c r="G341" s="198">
        <f>G339</f>
        <v>0.71560000000000001</v>
      </c>
      <c r="H341" s="199"/>
    </row>
    <row r="345" spans="1:8" ht="20.25" customHeight="1" x14ac:dyDescent="0.2">
      <c r="A345" s="177" t="s">
        <v>481</v>
      </c>
      <c r="B345" s="178"/>
      <c r="C345" s="178"/>
      <c r="D345" s="178"/>
      <c r="E345" s="178"/>
      <c r="F345" s="178"/>
      <c r="G345" s="178"/>
      <c r="H345" s="179"/>
    </row>
    <row r="346" spans="1:8" ht="9.1999999999999993" customHeight="1" x14ac:dyDescent="0.2">
      <c r="A346" s="180" t="s">
        <v>400</v>
      </c>
      <c r="B346" s="180" t="s">
        <v>401</v>
      </c>
      <c r="C346" s="181" t="s">
        <v>402</v>
      </c>
      <c r="D346" s="217" t="s">
        <v>403</v>
      </c>
      <c r="E346" s="182" t="s">
        <v>413</v>
      </c>
      <c r="F346" s="184" t="s">
        <v>405</v>
      </c>
      <c r="G346" s="185"/>
      <c r="H346" s="182" t="s">
        <v>406</v>
      </c>
    </row>
    <row r="347" spans="1:8" ht="9.1999999999999993" customHeight="1" x14ac:dyDescent="0.2">
      <c r="A347" s="186">
        <v>8</v>
      </c>
      <c r="B347" s="6" t="s">
        <v>442</v>
      </c>
      <c r="C347" s="187">
        <v>5.62</v>
      </c>
      <c r="D347" s="218">
        <v>12.31</v>
      </c>
      <c r="E347" s="188">
        <v>119.02</v>
      </c>
      <c r="F347" s="189">
        <v>0.03</v>
      </c>
      <c r="G347" s="190"/>
      <c r="H347" s="188">
        <f>F347*D347</f>
        <v>0.36930000000000002</v>
      </c>
    </row>
    <row r="348" spans="1:8" ht="9.1999999999999993" customHeight="1" x14ac:dyDescent="0.2">
      <c r="A348" s="186">
        <v>12</v>
      </c>
      <c r="B348" s="6" t="s">
        <v>478</v>
      </c>
      <c r="C348" s="187">
        <v>9.5399999999999991</v>
      </c>
      <c r="D348" s="218">
        <v>20.89</v>
      </c>
      <c r="E348" s="188">
        <v>119.02</v>
      </c>
      <c r="F348" s="189">
        <v>3.4200000000000001E-2</v>
      </c>
      <c r="G348" s="190"/>
      <c r="H348" s="188">
        <f>F348*D348</f>
        <v>0.71443800000000002</v>
      </c>
    </row>
    <row r="349" spans="1:8" ht="9.1999999999999993" customHeight="1" x14ac:dyDescent="0.2">
      <c r="A349" s="191" t="s">
        <v>409</v>
      </c>
      <c r="B349" s="191"/>
      <c r="C349" s="191"/>
      <c r="D349" s="191"/>
      <c r="E349" s="191"/>
      <c r="F349" s="192"/>
      <c r="G349" s="193">
        <f>H348+H347</f>
        <v>1.0837380000000001</v>
      </c>
      <c r="H349" s="194"/>
    </row>
    <row r="350" spans="1:8" ht="9.1999999999999993" customHeight="1" x14ac:dyDescent="0.2">
      <c r="A350" s="200" t="s">
        <v>400</v>
      </c>
      <c r="B350" s="219" t="s">
        <v>417</v>
      </c>
      <c r="C350" s="220"/>
      <c r="D350" s="201" t="s">
        <v>418</v>
      </c>
      <c r="E350" s="202" t="s">
        <v>419</v>
      </c>
      <c r="F350" s="203" t="s">
        <v>405</v>
      </c>
      <c r="G350" s="204"/>
      <c r="H350" s="202" t="s">
        <v>420</v>
      </c>
    </row>
    <row r="351" spans="1:8" ht="9.1999999999999993" customHeight="1" x14ac:dyDescent="0.2">
      <c r="A351" s="205">
        <v>3050</v>
      </c>
      <c r="B351" s="221" t="s">
        <v>482</v>
      </c>
      <c r="C351" s="222"/>
      <c r="D351" s="17" t="s">
        <v>424</v>
      </c>
      <c r="E351" s="188">
        <v>0.6</v>
      </c>
      <c r="F351" s="189">
        <v>1</v>
      </c>
      <c r="G351" s="190"/>
      <c r="H351" s="188">
        <f>F351*E351</f>
        <v>0.6</v>
      </c>
    </row>
    <row r="352" spans="1:8" ht="9.1999999999999993" customHeight="1" x14ac:dyDescent="0.2">
      <c r="A352" s="191" t="s">
        <v>427</v>
      </c>
      <c r="B352" s="191"/>
      <c r="C352" s="191"/>
      <c r="D352" s="191"/>
      <c r="E352" s="191"/>
      <c r="F352" s="192"/>
      <c r="G352" s="193">
        <f>H351</f>
        <v>0.6</v>
      </c>
      <c r="H352" s="194"/>
    </row>
    <row r="353" spans="1:8" ht="0.95" customHeight="1" x14ac:dyDescent="0.2"/>
    <row r="354" spans="1:8" ht="9.1999999999999993" customHeight="1" x14ac:dyDescent="0.2">
      <c r="A354" s="195" t="s">
        <v>410</v>
      </c>
      <c r="B354" s="196"/>
      <c r="C354" s="196"/>
      <c r="D354" s="196"/>
      <c r="E354" s="196"/>
      <c r="F354" s="197"/>
      <c r="G354" s="198">
        <f>G352+G349</f>
        <v>1.683738</v>
      </c>
      <c r="H354" s="199"/>
    </row>
    <row r="355" spans="1:8" ht="9.1999999999999993" customHeight="1" x14ac:dyDescent="0.2">
      <c r="A355" s="195" t="s">
        <v>411</v>
      </c>
      <c r="B355" s="196"/>
      <c r="C355" s="196"/>
      <c r="D355" s="196"/>
      <c r="E355" s="196"/>
      <c r="F355" s="197"/>
      <c r="G355" s="198">
        <v>0</v>
      </c>
      <c r="H355" s="199"/>
    </row>
    <row r="356" spans="1:8" ht="9.1999999999999993" customHeight="1" x14ac:dyDescent="0.2">
      <c r="A356" s="195" t="s">
        <v>412</v>
      </c>
      <c r="B356" s="196"/>
      <c r="C356" s="196"/>
      <c r="D356" s="196"/>
      <c r="E356" s="196"/>
      <c r="F356" s="197"/>
      <c r="G356" s="198">
        <f>G354</f>
        <v>1.683738</v>
      </c>
      <c r="H356" s="199"/>
    </row>
    <row r="360" spans="1:8" ht="20.25" customHeight="1" x14ac:dyDescent="0.2">
      <c r="A360" s="212" t="s">
        <v>483</v>
      </c>
      <c r="B360" s="212"/>
      <c r="C360" s="212"/>
      <c r="D360" s="212"/>
      <c r="E360" s="212"/>
      <c r="F360" s="212"/>
      <c r="G360" s="212"/>
      <c r="H360" s="212"/>
    </row>
    <row r="361" spans="1:8" ht="9.1999999999999993" customHeight="1" x14ac:dyDescent="0.2">
      <c r="A361" s="200" t="s">
        <v>400</v>
      </c>
      <c r="B361" s="200" t="s">
        <v>401</v>
      </c>
      <c r="C361" s="201" t="s">
        <v>402</v>
      </c>
      <c r="D361" s="224" t="s">
        <v>403</v>
      </c>
      <c r="E361" s="202" t="s">
        <v>413</v>
      </c>
      <c r="F361" s="203" t="s">
        <v>405</v>
      </c>
      <c r="G361" s="204"/>
      <c r="H361" s="202" t="s">
        <v>406</v>
      </c>
    </row>
    <row r="362" spans="1:8" ht="9.1999999999999993" customHeight="1" x14ac:dyDescent="0.2">
      <c r="A362" s="186">
        <v>8</v>
      </c>
      <c r="B362" s="6" t="s">
        <v>442</v>
      </c>
      <c r="C362" s="187">
        <v>5.62</v>
      </c>
      <c r="D362" s="218">
        <v>12.31</v>
      </c>
      <c r="E362" s="188">
        <v>119.02</v>
      </c>
      <c r="F362" s="189">
        <v>8.0000000000000002E-3</v>
      </c>
      <c r="G362" s="190"/>
      <c r="H362" s="188">
        <f>F362*D362</f>
        <v>9.8480000000000012E-2</v>
      </c>
    </row>
    <row r="363" spans="1:8" ht="9.1999999999999993" customHeight="1" x14ac:dyDescent="0.2">
      <c r="A363" s="186">
        <v>12</v>
      </c>
      <c r="B363" s="6" t="s">
        <v>478</v>
      </c>
      <c r="C363" s="187">
        <v>9.5399999999999991</v>
      </c>
      <c r="D363" s="218">
        <v>20.89</v>
      </c>
      <c r="E363" s="188">
        <v>119.02</v>
      </c>
      <c r="F363" s="189">
        <v>8.0000000000000002E-3</v>
      </c>
      <c r="G363" s="190"/>
      <c r="H363" s="188">
        <f>F363*D363</f>
        <v>0.16712000000000002</v>
      </c>
    </row>
    <row r="364" spans="1:8" ht="9.1999999999999993" customHeight="1" x14ac:dyDescent="0.2">
      <c r="A364" s="191" t="s">
        <v>409</v>
      </c>
      <c r="B364" s="191"/>
      <c r="C364" s="191"/>
      <c r="D364" s="191"/>
      <c r="E364" s="191"/>
      <c r="F364" s="192"/>
      <c r="G364" s="193">
        <f>H363+H362</f>
        <v>0.26560000000000006</v>
      </c>
      <c r="H364" s="194"/>
    </row>
    <row r="365" spans="1:8" ht="9.1999999999999993" customHeight="1" x14ac:dyDescent="0.2">
      <c r="A365" s="200" t="s">
        <v>400</v>
      </c>
      <c r="B365" s="219" t="s">
        <v>417</v>
      </c>
      <c r="C365" s="220"/>
      <c r="D365" s="201" t="s">
        <v>418</v>
      </c>
      <c r="E365" s="202" t="s">
        <v>419</v>
      </c>
      <c r="F365" s="203" t="s">
        <v>405</v>
      </c>
      <c r="G365" s="204"/>
      <c r="H365" s="202" t="s">
        <v>420</v>
      </c>
    </row>
    <row r="366" spans="1:8" ht="9.1999999999999993" customHeight="1" x14ac:dyDescent="0.2">
      <c r="A366" s="205">
        <v>3072</v>
      </c>
      <c r="B366" s="221" t="s">
        <v>484</v>
      </c>
      <c r="C366" s="222"/>
      <c r="D366" s="17" t="s">
        <v>485</v>
      </c>
      <c r="E366" s="188">
        <v>1.36</v>
      </c>
      <c r="F366" s="189">
        <v>1</v>
      </c>
      <c r="G366" s="190"/>
      <c r="H366" s="188">
        <f>F366*E366</f>
        <v>1.36</v>
      </c>
    </row>
    <row r="367" spans="1:8" ht="9.1999999999999993" customHeight="1" x14ac:dyDescent="0.2">
      <c r="A367" s="191" t="s">
        <v>427</v>
      </c>
      <c r="B367" s="191"/>
      <c r="C367" s="191"/>
      <c r="D367" s="191"/>
      <c r="E367" s="191"/>
      <c r="F367" s="192"/>
      <c r="G367" s="193">
        <f>H366</f>
        <v>1.36</v>
      </c>
      <c r="H367" s="194"/>
    </row>
    <row r="368" spans="1:8" ht="0.95" customHeight="1" x14ac:dyDescent="0.2"/>
    <row r="369" spans="1:8" ht="9.1999999999999993" customHeight="1" x14ac:dyDescent="0.2">
      <c r="A369" s="195" t="s">
        <v>410</v>
      </c>
      <c r="B369" s="196"/>
      <c r="C369" s="196"/>
      <c r="D369" s="196"/>
      <c r="E369" s="196"/>
      <c r="F369" s="197"/>
      <c r="G369" s="198">
        <f>H366+G364</f>
        <v>1.6256000000000002</v>
      </c>
      <c r="H369" s="199"/>
    </row>
    <row r="370" spans="1:8" ht="9.1999999999999993" customHeight="1" x14ac:dyDescent="0.2">
      <c r="A370" s="195" t="s">
        <v>411</v>
      </c>
      <c r="B370" s="196"/>
      <c r="C370" s="196"/>
      <c r="D370" s="196"/>
      <c r="E370" s="196"/>
      <c r="F370" s="197"/>
      <c r="G370" s="198">
        <v>0</v>
      </c>
      <c r="H370" s="199"/>
    </row>
    <row r="371" spans="1:8" ht="9.1999999999999993" customHeight="1" x14ac:dyDescent="0.2">
      <c r="A371" s="195" t="s">
        <v>412</v>
      </c>
      <c r="B371" s="196"/>
      <c r="C371" s="196"/>
      <c r="D371" s="196"/>
      <c r="E371" s="196"/>
      <c r="F371" s="197"/>
      <c r="G371" s="198">
        <f>G369</f>
        <v>1.6256000000000002</v>
      </c>
      <c r="H371" s="199"/>
    </row>
  </sheetData>
  <mergeCells count="455">
    <mergeCell ref="A371:F371"/>
    <mergeCell ref="G371:H371"/>
    <mergeCell ref="A153:F153"/>
    <mergeCell ref="G153:H153"/>
    <mergeCell ref="A367:F367"/>
    <mergeCell ref="G367:H367"/>
    <mergeCell ref="A369:F369"/>
    <mergeCell ref="G369:H369"/>
    <mergeCell ref="A370:F370"/>
    <mergeCell ref="G370:H370"/>
    <mergeCell ref="A364:F364"/>
    <mergeCell ref="G364:H364"/>
    <mergeCell ref="B365:C365"/>
    <mergeCell ref="F365:G365"/>
    <mergeCell ref="B366:C366"/>
    <mergeCell ref="F366:G366"/>
    <mergeCell ref="A356:F356"/>
    <mergeCell ref="G356:H356"/>
    <mergeCell ref="A360:H360"/>
    <mergeCell ref="F361:G361"/>
    <mergeCell ref="F362:G362"/>
    <mergeCell ref="F363:G363"/>
    <mergeCell ref="A352:F352"/>
    <mergeCell ref="G352:H352"/>
    <mergeCell ref="A354:F354"/>
    <mergeCell ref="G354:H354"/>
    <mergeCell ref="A355:F355"/>
    <mergeCell ref="G355:H355"/>
    <mergeCell ref="A349:F349"/>
    <mergeCell ref="G349:H349"/>
    <mergeCell ref="B350:C350"/>
    <mergeCell ref="F350:G350"/>
    <mergeCell ref="B351:C351"/>
    <mergeCell ref="F351:G351"/>
    <mergeCell ref="A341:F341"/>
    <mergeCell ref="G341:H341"/>
    <mergeCell ref="A345:H345"/>
    <mergeCell ref="F346:G346"/>
    <mergeCell ref="F347:G347"/>
    <mergeCell ref="F348:G348"/>
    <mergeCell ref="A337:F337"/>
    <mergeCell ref="G337:H337"/>
    <mergeCell ref="A339:F339"/>
    <mergeCell ref="G339:H339"/>
    <mergeCell ref="A340:F340"/>
    <mergeCell ref="G340:H340"/>
    <mergeCell ref="A334:F334"/>
    <mergeCell ref="G334:H334"/>
    <mergeCell ref="B335:C335"/>
    <mergeCell ref="F335:G335"/>
    <mergeCell ref="B336:C336"/>
    <mergeCell ref="F336:G336"/>
    <mergeCell ref="A326:F326"/>
    <mergeCell ref="G326:H326"/>
    <mergeCell ref="A330:H330"/>
    <mergeCell ref="F331:G331"/>
    <mergeCell ref="F332:G332"/>
    <mergeCell ref="F333:G333"/>
    <mergeCell ref="A322:F322"/>
    <mergeCell ref="G322:H322"/>
    <mergeCell ref="A324:F324"/>
    <mergeCell ref="G324:H324"/>
    <mergeCell ref="A325:F325"/>
    <mergeCell ref="G325:H325"/>
    <mergeCell ref="A319:F319"/>
    <mergeCell ref="G319:H319"/>
    <mergeCell ref="B320:C320"/>
    <mergeCell ref="F320:G320"/>
    <mergeCell ref="B321:C321"/>
    <mergeCell ref="F321:G321"/>
    <mergeCell ref="A311:F311"/>
    <mergeCell ref="G311:H311"/>
    <mergeCell ref="A315:H315"/>
    <mergeCell ref="F316:G316"/>
    <mergeCell ref="F317:G317"/>
    <mergeCell ref="F318:G318"/>
    <mergeCell ref="A307:F307"/>
    <mergeCell ref="G307:H307"/>
    <mergeCell ref="A309:F309"/>
    <mergeCell ref="G309:H309"/>
    <mergeCell ref="A310:F310"/>
    <mergeCell ref="G310:H310"/>
    <mergeCell ref="A299:F299"/>
    <mergeCell ref="G299:H299"/>
    <mergeCell ref="A303:H303"/>
    <mergeCell ref="F304:G304"/>
    <mergeCell ref="F305:G305"/>
    <mergeCell ref="F306:G306"/>
    <mergeCell ref="A295:F295"/>
    <mergeCell ref="G295:H295"/>
    <mergeCell ref="A297:F297"/>
    <mergeCell ref="G297:H297"/>
    <mergeCell ref="A298:F298"/>
    <mergeCell ref="G298:H298"/>
    <mergeCell ref="B292:C292"/>
    <mergeCell ref="F292:G292"/>
    <mergeCell ref="B293:C293"/>
    <mergeCell ref="F293:G293"/>
    <mergeCell ref="B294:C294"/>
    <mergeCell ref="F294:G294"/>
    <mergeCell ref="F288:G288"/>
    <mergeCell ref="F289:G289"/>
    <mergeCell ref="A290:F290"/>
    <mergeCell ref="G290:H290"/>
    <mergeCell ref="B291:C291"/>
    <mergeCell ref="F291:G291"/>
    <mergeCell ref="A281:F281"/>
    <mergeCell ref="G281:H281"/>
    <mergeCell ref="A282:F282"/>
    <mergeCell ref="G282:H282"/>
    <mergeCell ref="A286:H286"/>
    <mergeCell ref="F287:G287"/>
    <mergeCell ref="B277:C277"/>
    <mergeCell ref="F277:G277"/>
    <mergeCell ref="A278:F278"/>
    <mergeCell ref="G278:H278"/>
    <mergeCell ref="A280:F280"/>
    <mergeCell ref="G280:H280"/>
    <mergeCell ref="B274:C274"/>
    <mergeCell ref="F274:G274"/>
    <mergeCell ref="B275:C275"/>
    <mergeCell ref="F275:G275"/>
    <mergeCell ref="B276:C276"/>
    <mergeCell ref="F276:G276"/>
    <mergeCell ref="A271:F271"/>
    <mergeCell ref="G271:H271"/>
    <mergeCell ref="B272:C272"/>
    <mergeCell ref="F272:G272"/>
    <mergeCell ref="B273:C273"/>
    <mergeCell ref="F273:G273"/>
    <mergeCell ref="A263:F263"/>
    <mergeCell ref="G263:H263"/>
    <mergeCell ref="A267:H267"/>
    <mergeCell ref="F268:G268"/>
    <mergeCell ref="F269:G269"/>
    <mergeCell ref="F270:G270"/>
    <mergeCell ref="A259:F259"/>
    <mergeCell ref="G259:H259"/>
    <mergeCell ref="A261:F261"/>
    <mergeCell ref="G261:H261"/>
    <mergeCell ref="A262:F262"/>
    <mergeCell ref="G262:H262"/>
    <mergeCell ref="B256:C256"/>
    <mergeCell ref="F256:G256"/>
    <mergeCell ref="B257:C257"/>
    <mergeCell ref="F257:G257"/>
    <mergeCell ref="B258:C258"/>
    <mergeCell ref="F258:G258"/>
    <mergeCell ref="F252:G252"/>
    <mergeCell ref="F253:G253"/>
    <mergeCell ref="A254:F254"/>
    <mergeCell ref="G254:H254"/>
    <mergeCell ref="B255:C255"/>
    <mergeCell ref="F255:G255"/>
    <mergeCell ref="A245:F245"/>
    <mergeCell ref="G245:H245"/>
    <mergeCell ref="A246:F246"/>
    <mergeCell ref="G246:H246"/>
    <mergeCell ref="A250:H250"/>
    <mergeCell ref="F251:G251"/>
    <mergeCell ref="B241:C241"/>
    <mergeCell ref="F241:G241"/>
    <mergeCell ref="A242:F242"/>
    <mergeCell ref="G242:H242"/>
    <mergeCell ref="A244:F244"/>
    <mergeCell ref="G244:H244"/>
    <mergeCell ref="A238:F238"/>
    <mergeCell ref="G238:H238"/>
    <mergeCell ref="B239:C239"/>
    <mergeCell ref="F239:G239"/>
    <mergeCell ref="B240:C240"/>
    <mergeCell ref="F240:G240"/>
    <mergeCell ref="A230:F230"/>
    <mergeCell ref="G230:H230"/>
    <mergeCell ref="A234:H234"/>
    <mergeCell ref="F235:G235"/>
    <mergeCell ref="F236:G236"/>
    <mergeCell ref="F237:G237"/>
    <mergeCell ref="A226:F226"/>
    <mergeCell ref="G226:H226"/>
    <mergeCell ref="A228:F228"/>
    <mergeCell ref="G228:H228"/>
    <mergeCell ref="A229:F229"/>
    <mergeCell ref="G229:H229"/>
    <mergeCell ref="B223:C223"/>
    <mergeCell ref="F223:G223"/>
    <mergeCell ref="B224:C224"/>
    <mergeCell ref="F224:G224"/>
    <mergeCell ref="B225:C225"/>
    <mergeCell ref="F225:G225"/>
    <mergeCell ref="A218:H218"/>
    <mergeCell ref="F219:G219"/>
    <mergeCell ref="F220:G220"/>
    <mergeCell ref="F221:G221"/>
    <mergeCell ref="A222:F222"/>
    <mergeCell ref="G222:H222"/>
    <mergeCell ref="A212:F212"/>
    <mergeCell ref="G212:H212"/>
    <mergeCell ref="A213:F213"/>
    <mergeCell ref="G213:H213"/>
    <mergeCell ref="A214:F214"/>
    <mergeCell ref="G214:H214"/>
    <mergeCell ref="B208:C208"/>
    <mergeCell ref="F208:G208"/>
    <mergeCell ref="B209:C209"/>
    <mergeCell ref="F209:G209"/>
    <mergeCell ref="A210:F210"/>
    <mergeCell ref="G210:H210"/>
    <mergeCell ref="F204:G204"/>
    <mergeCell ref="F205:G205"/>
    <mergeCell ref="A206:F206"/>
    <mergeCell ref="G206:H206"/>
    <mergeCell ref="B207:C207"/>
    <mergeCell ref="F207:G207"/>
    <mergeCell ref="A197:F197"/>
    <mergeCell ref="G197:H197"/>
    <mergeCell ref="A198:F198"/>
    <mergeCell ref="G198:H198"/>
    <mergeCell ref="A202:H202"/>
    <mergeCell ref="F203:G203"/>
    <mergeCell ref="B193:C193"/>
    <mergeCell ref="F193:G193"/>
    <mergeCell ref="A194:F194"/>
    <mergeCell ref="G194:H194"/>
    <mergeCell ref="A196:F196"/>
    <mergeCell ref="G196:H196"/>
    <mergeCell ref="A190:F190"/>
    <mergeCell ref="G190:H190"/>
    <mergeCell ref="B191:C191"/>
    <mergeCell ref="F191:G191"/>
    <mergeCell ref="B192:C192"/>
    <mergeCell ref="F192:G192"/>
    <mergeCell ref="A182:F182"/>
    <mergeCell ref="G182:H182"/>
    <mergeCell ref="A186:H186"/>
    <mergeCell ref="F187:G187"/>
    <mergeCell ref="F188:G188"/>
    <mergeCell ref="F189:G189"/>
    <mergeCell ref="A178:F178"/>
    <mergeCell ref="G178:H178"/>
    <mergeCell ref="A180:F180"/>
    <mergeCell ref="G180:H180"/>
    <mergeCell ref="A181:F181"/>
    <mergeCell ref="G181:H181"/>
    <mergeCell ref="A170:F170"/>
    <mergeCell ref="G170:H170"/>
    <mergeCell ref="A174:H174"/>
    <mergeCell ref="F175:G175"/>
    <mergeCell ref="F176:G176"/>
    <mergeCell ref="F177:G177"/>
    <mergeCell ref="A166:F166"/>
    <mergeCell ref="G166:H166"/>
    <mergeCell ref="A168:F168"/>
    <mergeCell ref="G168:H168"/>
    <mergeCell ref="A169:F169"/>
    <mergeCell ref="G169:H169"/>
    <mergeCell ref="B163:C163"/>
    <mergeCell ref="F163:G163"/>
    <mergeCell ref="B164:C164"/>
    <mergeCell ref="F164:G164"/>
    <mergeCell ref="B165:C165"/>
    <mergeCell ref="F165:G165"/>
    <mergeCell ref="F159:G159"/>
    <mergeCell ref="F160:G160"/>
    <mergeCell ref="A161:F161"/>
    <mergeCell ref="G161:H161"/>
    <mergeCell ref="B162:C162"/>
    <mergeCell ref="F162:G162"/>
    <mergeCell ref="A151:F151"/>
    <mergeCell ref="G151:H151"/>
    <mergeCell ref="A152:F152"/>
    <mergeCell ref="G152:H152"/>
    <mergeCell ref="A157:H157"/>
    <mergeCell ref="F158:G158"/>
    <mergeCell ref="A142:F142"/>
    <mergeCell ref="G142:H142"/>
    <mergeCell ref="A146:H146"/>
    <mergeCell ref="F147:G147"/>
    <mergeCell ref="F148:G148"/>
    <mergeCell ref="A149:F149"/>
    <mergeCell ref="G149:H149"/>
    <mergeCell ref="F137:G137"/>
    <mergeCell ref="A138:F138"/>
    <mergeCell ref="G138:H138"/>
    <mergeCell ref="A140:F140"/>
    <mergeCell ref="G140:H140"/>
    <mergeCell ref="A141:F141"/>
    <mergeCell ref="G141:H141"/>
    <mergeCell ref="A130:F130"/>
    <mergeCell ref="G130:H130"/>
    <mergeCell ref="A131:F131"/>
    <mergeCell ref="G131:H131"/>
    <mergeCell ref="A135:H135"/>
    <mergeCell ref="F136:G136"/>
    <mergeCell ref="B126:C126"/>
    <mergeCell ref="F126:G126"/>
    <mergeCell ref="A127:F127"/>
    <mergeCell ref="G127:H127"/>
    <mergeCell ref="A129:F129"/>
    <mergeCell ref="G129:H129"/>
    <mergeCell ref="B123:C123"/>
    <mergeCell ref="F123:G123"/>
    <mergeCell ref="B124:C124"/>
    <mergeCell ref="F124:G124"/>
    <mergeCell ref="B125:C125"/>
    <mergeCell ref="F125:G125"/>
    <mergeCell ref="F118:G118"/>
    <mergeCell ref="F119:G119"/>
    <mergeCell ref="F120:G120"/>
    <mergeCell ref="A121:F121"/>
    <mergeCell ref="G121:H121"/>
    <mergeCell ref="B122:C122"/>
    <mergeCell ref="F122:G122"/>
    <mergeCell ref="A111:E111"/>
    <mergeCell ref="F111:H111"/>
    <mergeCell ref="A112:E112"/>
    <mergeCell ref="F112:H112"/>
    <mergeCell ref="A116:H116"/>
    <mergeCell ref="F117:G117"/>
    <mergeCell ref="E107:F107"/>
    <mergeCell ref="G107:H107"/>
    <mergeCell ref="A108:E108"/>
    <mergeCell ref="F108:H108"/>
    <mergeCell ref="A110:E110"/>
    <mergeCell ref="F110:H110"/>
    <mergeCell ref="E104:F104"/>
    <mergeCell ref="G104:H104"/>
    <mergeCell ref="E105:F105"/>
    <mergeCell ref="G105:H105"/>
    <mergeCell ref="E106:F106"/>
    <mergeCell ref="G106:H106"/>
    <mergeCell ref="A97:F97"/>
    <mergeCell ref="G97:H97"/>
    <mergeCell ref="A98:F98"/>
    <mergeCell ref="G98:H98"/>
    <mergeCell ref="A102:H102"/>
    <mergeCell ref="E103:F103"/>
    <mergeCell ref="G103:H103"/>
    <mergeCell ref="A91:H91"/>
    <mergeCell ref="F92:G92"/>
    <mergeCell ref="F93:G93"/>
    <mergeCell ref="A94:F94"/>
    <mergeCell ref="G94:H94"/>
    <mergeCell ref="A96:F96"/>
    <mergeCell ref="G96:H96"/>
    <mergeCell ref="A85:F85"/>
    <mergeCell ref="G85:H85"/>
    <mergeCell ref="A86:F86"/>
    <mergeCell ref="G86:H86"/>
    <mergeCell ref="A87:F87"/>
    <mergeCell ref="G87:H87"/>
    <mergeCell ref="A76:F76"/>
    <mergeCell ref="G76:H76"/>
    <mergeCell ref="A80:H80"/>
    <mergeCell ref="F81:G81"/>
    <mergeCell ref="F82:G82"/>
    <mergeCell ref="A83:F83"/>
    <mergeCell ref="G83:H83"/>
    <mergeCell ref="A72:F72"/>
    <mergeCell ref="G72:H72"/>
    <mergeCell ref="A74:F74"/>
    <mergeCell ref="G74:H74"/>
    <mergeCell ref="A75:F75"/>
    <mergeCell ref="G75:H75"/>
    <mergeCell ref="F68:G68"/>
    <mergeCell ref="A69:F69"/>
    <mergeCell ref="G69:H69"/>
    <mergeCell ref="B70:C70"/>
    <mergeCell ref="F70:G70"/>
    <mergeCell ref="B71:C71"/>
    <mergeCell ref="F71:G71"/>
    <mergeCell ref="A61:F61"/>
    <mergeCell ref="G61:H61"/>
    <mergeCell ref="A62:F62"/>
    <mergeCell ref="G62:H62"/>
    <mergeCell ref="A66:H66"/>
    <mergeCell ref="F67:G67"/>
    <mergeCell ref="B57:C57"/>
    <mergeCell ref="F57:G57"/>
    <mergeCell ref="A58:F58"/>
    <mergeCell ref="G58:H58"/>
    <mergeCell ref="A60:F60"/>
    <mergeCell ref="G60:H60"/>
    <mergeCell ref="B54:C54"/>
    <mergeCell ref="F54:G54"/>
    <mergeCell ref="B55:C55"/>
    <mergeCell ref="F55:G55"/>
    <mergeCell ref="B56:C56"/>
    <mergeCell ref="F56:G56"/>
    <mergeCell ref="B51:C51"/>
    <mergeCell ref="F51:G51"/>
    <mergeCell ref="B52:C52"/>
    <mergeCell ref="F52:G52"/>
    <mergeCell ref="B53:C53"/>
    <mergeCell ref="F53:G53"/>
    <mergeCell ref="A48:F48"/>
    <mergeCell ref="G48:H48"/>
    <mergeCell ref="B49:C49"/>
    <mergeCell ref="F49:G49"/>
    <mergeCell ref="B50:C50"/>
    <mergeCell ref="F50:G50"/>
    <mergeCell ref="A40:F40"/>
    <mergeCell ref="G40:H40"/>
    <mergeCell ref="A44:H44"/>
    <mergeCell ref="F45:G45"/>
    <mergeCell ref="F46:G46"/>
    <mergeCell ref="F47:G47"/>
    <mergeCell ref="A36:F36"/>
    <mergeCell ref="G36:H36"/>
    <mergeCell ref="A38:F38"/>
    <mergeCell ref="G38:H38"/>
    <mergeCell ref="A39:F39"/>
    <mergeCell ref="G39:H39"/>
    <mergeCell ref="B33:C33"/>
    <mergeCell ref="F33:G33"/>
    <mergeCell ref="B34:C34"/>
    <mergeCell ref="F34:G34"/>
    <mergeCell ref="B35:C35"/>
    <mergeCell ref="F35:G35"/>
    <mergeCell ref="B30:C30"/>
    <mergeCell ref="F30:G30"/>
    <mergeCell ref="B31:C31"/>
    <mergeCell ref="F31:G31"/>
    <mergeCell ref="B32:C32"/>
    <mergeCell ref="F32:G32"/>
    <mergeCell ref="A25:H25"/>
    <mergeCell ref="F26:G26"/>
    <mergeCell ref="F27:G27"/>
    <mergeCell ref="F28:G28"/>
    <mergeCell ref="A29:F29"/>
    <mergeCell ref="G29:H29"/>
    <mergeCell ref="A19:F19"/>
    <mergeCell ref="G19:H19"/>
    <mergeCell ref="A20:F20"/>
    <mergeCell ref="G20:H20"/>
    <mergeCell ref="A21:F21"/>
    <mergeCell ref="G21:H21"/>
    <mergeCell ref="A13:H13"/>
    <mergeCell ref="F14:G14"/>
    <mergeCell ref="F15:G15"/>
    <mergeCell ref="F16:G16"/>
    <mergeCell ref="A17:F17"/>
    <mergeCell ref="G17:H17"/>
    <mergeCell ref="A7:F7"/>
    <mergeCell ref="G7:H7"/>
    <mergeCell ref="A8:F8"/>
    <mergeCell ref="G8:H8"/>
    <mergeCell ref="A9:F9"/>
    <mergeCell ref="G9:H9"/>
    <mergeCell ref="A1:H1"/>
    <mergeCell ref="F2:G2"/>
    <mergeCell ref="F3:G3"/>
    <mergeCell ref="F4:G4"/>
    <mergeCell ref="A5:F5"/>
    <mergeCell ref="G5:H5"/>
  </mergeCells>
  <pageMargins left="0.25" right="0.25" top="1.2604166666666667" bottom="0.75" header="0.3" footer="0.3"/>
  <pageSetup paperSize="9"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Resumo</vt:lpstr>
      <vt:lpstr>Planilha orçamentaria</vt:lpstr>
      <vt:lpstr>Somatorio</vt:lpstr>
      <vt:lpstr>Cronograma</vt:lpstr>
      <vt:lpstr>BDI</vt:lpstr>
      <vt:lpstr>Relatorio central</vt:lpstr>
      <vt:lpstr>Parcela de maior relevancia</vt:lpstr>
      <vt:lpstr>Composição</vt:lpstr>
      <vt:lpstr>BDI!Area_de_impressao</vt:lpstr>
      <vt:lpstr>'Planilha orçamentaria'!Area_de_impressao</vt:lpstr>
      <vt:lpstr>'Planilha orçamentaria'!Titulos_de_impressao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PADRÃO v2.22.04.03 (VERBA) EM ANDAMENTO v2.0.xlsm</dc:title>
  <dc:creator>elder.mancini</dc:creator>
  <cp:lastModifiedBy>User</cp:lastModifiedBy>
  <cp:lastPrinted>2024-03-08T13:09:21Z</cp:lastPrinted>
  <dcterms:created xsi:type="dcterms:W3CDTF">2024-02-26T16:53:21Z</dcterms:created>
  <dcterms:modified xsi:type="dcterms:W3CDTF">2024-03-08T13:09:24Z</dcterms:modified>
</cp:coreProperties>
</file>