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Katia Construtora\Licitações\licitação catalão\"/>
    </mc:Choice>
  </mc:AlternateContent>
  <xr:revisionPtr revIDLastSave="0" documentId="13_ncr:1_{35D8E12A-2662-4EBD-9924-B81BE6EA3DAD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maior relevv" sheetId="1" r:id="rId1"/>
    <sheet name="resumo" sheetId="2" r:id="rId2"/>
    <sheet name="orçamento" sheetId="3" r:id="rId3"/>
    <sheet name="cronograma" sheetId="9" r:id="rId4"/>
    <sheet name="BDI" sheetId="10" r:id="rId5"/>
  </sheets>
  <definedNames>
    <definedName name="_xlnm.Print_Area" localSheetId="4">BDI!$A$1:$E$32</definedName>
    <definedName name="_xlnm.Print_Area" localSheetId="3">cronograma!$A$1:$G$23</definedName>
    <definedName name="_xlnm.Print_Area" localSheetId="0">'maior relevv'!$A$1:$F$12</definedName>
    <definedName name="_xlnm.Print_Area" localSheetId="2">orçamento!$A$1:$O$114</definedName>
    <definedName name="_xlnm.Print_Area" localSheetId="1">resumo!$A$1:$G$12</definedName>
    <definedName name="_xlnm.Print_Titles" localSheetId="2">orçamento!$1:$5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4" i="3" l="1"/>
  <c r="M97" i="3"/>
  <c r="M89" i="3"/>
  <c r="M70" i="3"/>
  <c r="M66" i="3"/>
  <c r="M58" i="3"/>
  <c r="M54" i="3"/>
  <c r="M50" i="3"/>
  <c r="M45" i="3"/>
  <c r="M42" i="3"/>
  <c r="M38" i="3"/>
  <c r="M34" i="3"/>
  <c r="M25" i="3" s="1"/>
  <c r="M22" i="3"/>
  <c r="M7" i="3"/>
  <c r="I105" i="3"/>
  <c r="L105" i="3" s="1"/>
  <c r="H105" i="3"/>
  <c r="I103" i="3"/>
  <c r="L103" i="3" s="1"/>
  <c r="H103" i="3"/>
  <c r="K103" i="3" s="1"/>
  <c r="I102" i="3"/>
  <c r="L102" i="3" s="1"/>
  <c r="H102" i="3"/>
  <c r="K102" i="3" s="1"/>
  <c r="I101" i="3"/>
  <c r="L101" i="3" s="1"/>
  <c r="H101" i="3"/>
  <c r="K101" i="3" s="1"/>
  <c r="I100" i="3"/>
  <c r="L100" i="3" s="1"/>
  <c r="H100" i="3"/>
  <c r="K100" i="3" s="1"/>
  <c r="I99" i="3"/>
  <c r="L99" i="3" s="1"/>
  <c r="H99" i="3"/>
  <c r="K99" i="3" s="1"/>
  <c r="I98" i="3"/>
  <c r="L98" i="3" s="1"/>
  <c r="H98" i="3"/>
  <c r="K98" i="3" s="1"/>
  <c r="I96" i="3"/>
  <c r="L96" i="3" s="1"/>
  <c r="H96" i="3"/>
  <c r="K96" i="3" s="1"/>
  <c r="I95" i="3"/>
  <c r="L95" i="3" s="1"/>
  <c r="H95" i="3"/>
  <c r="K95" i="3" s="1"/>
  <c r="I94" i="3"/>
  <c r="L94" i="3" s="1"/>
  <c r="H94" i="3"/>
  <c r="K94" i="3" s="1"/>
  <c r="I93" i="3"/>
  <c r="L93" i="3" s="1"/>
  <c r="H93" i="3"/>
  <c r="K93" i="3" s="1"/>
  <c r="I92" i="3"/>
  <c r="L92" i="3" s="1"/>
  <c r="H92" i="3"/>
  <c r="K92" i="3" s="1"/>
  <c r="I91" i="3"/>
  <c r="L91" i="3" s="1"/>
  <c r="H91" i="3"/>
  <c r="K91" i="3" s="1"/>
  <c r="I90" i="3"/>
  <c r="L90" i="3" s="1"/>
  <c r="H90" i="3"/>
  <c r="K90" i="3" s="1"/>
  <c r="I87" i="3"/>
  <c r="L87" i="3" s="1"/>
  <c r="H87" i="3"/>
  <c r="K87" i="3" s="1"/>
  <c r="I86" i="3"/>
  <c r="L86" i="3" s="1"/>
  <c r="H86" i="3"/>
  <c r="K86" i="3" s="1"/>
  <c r="I85" i="3"/>
  <c r="L85" i="3" s="1"/>
  <c r="H85" i="3"/>
  <c r="K85" i="3" s="1"/>
  <c r="I84" i="3"/>
  <c r="L84" i="3" s="1"/>
  <c r="H84" i="3"/>
  <c r="K84" i="3" s="1"/>
  <c r="I83" i="3"/>
  <c r="L83" i="3" s="1"/>
  <c r="H83" i="3"/>
  <c r="K83" i="3" s="1"/>
  <c r="I82" i="3"/>
  <c r="L82" i="3" s="1"/>
  <c r="H82" i="3"/>
  <c r="K82" i="3" s="1"/>
  <c r="I81" i="3"/>
  <c r="L81" i="3" s="1"/>
  <c r="H81" i="3"/>
  <c r="K81" i="3" s="1"/>
  <c r="I80" i="3"/>
  <c r="L80" i="3" s="1"/>
  <c r="H80" i="3"/>
  <c r="K80" i="3" s="1"/>
  <c r="I79" i="3"/>
  <c r="L79" i="3" s="1"/>
  <c r="H79" i="3"/>
  <c r="K79" i="3" s="1"/>
  <c r="I78" i="3"/>
  <c r="L78" i="3" s="1"/>
  <c r="H78" i="3"/>
  <c r="K78" i="3" s="1"/>
  <c r="I77" i="3"/>
  <c r="L77" i="3" s="1"/>
  <c r="H77" i="3"/>
  <c r="K77" i="3" s="1"/>
  <c r="I76" i="3"/>
  <c r="L76" i="3" s="1"/>
  <c r="H76" i="3"/>
  <c r="K76" i="3" s="1"/>
  <c r="I75" i="3"/>
  <c r="L75" i="3" s="1"/>
  <c r="H75" i="3"/>
  <c r="K75" i="3" s="1"/>
  <c r="I74" i="3"/>
  <c r="L74" i="3" s="1"/>
  <c r="H74" i="3"/>
  <c r="K74" i="3" s="1"/>
  <c r="I73" i="3"/>
  <c r="L73" i="3" s="1"/>
  <c r="H73" i="3"/>
  <c r="K73" i="3" s="1"/>
  <c r="I72" i="3"/>
  <c r="L72" i="3" s="1"/>
  <c r="H72" i="3"/>
  <c r="K72" i="3" s="1"/>
  <c r="I71" i="3"/>
  <c r="L71" i="3" s="1"/>
  <c r="H71" i="3"/>
  <c r="K71" i="3" s="1"/>
  <c r="I69" i="3"/>
  <c r="L69" i="3" s="1"/>
  <c r="H69" i="3"/>
  <c r="K69" i="3" s="1"/>
  <c r="I68" i="3"/>
  <c r="L68" i="3" s="1"/>
  <c r="H68" i="3"/>
  <c r="K68" i="3" s="1"/>
  <c r="I67" i="3"/>
  <c r="L67" i="3" s="1"/>
  <c r="H67" i="3"/>
  <c r="K67" i="3" s="1"/>
  <c r="I64" i="3"/>
  <c r="L64" i="3" s="1"/>
  <c r="H64" i="3"/>
  <c r="I62" i="3"/>
  <c r="L62" i="3" s="1"/>
  <c r="H62" i="3"/>
  <c r="K62" i="3" s="1"/>
  <c r="I61" i="3"/>
  <c r="L61" i="3" s="1"/>
  <c r="H61" i="3"/>
  <c r="K61" i="3" s="1"/>
  <c r="I60" i="3"/>
  <c r="L60" i="3" s="1"/>
  <c r="H60" i="3"/>
  <c r="K60" i="3" s="1"/>
  <c r="I59" i="3"/>
  <c r="L59" i="3" s="1"/>
  <c r="H59" i="3"/>
  <c r="K59" i="3" s="1"/>
  <c r="M59" i="3" s="1"/>
  <c r="I57" i="3"/>
  <c r="L57" i="3" s="1"/>
  <c r="H57" i="3"/>
  <c r="K57" i="3" s="1"/>
  <c r="I56" i="3"/>
  <c r="L56" i="3" s="1"/>
  <c r="H56" i="3"/>
  <c r="K56" i="3" s="1"/>
  <c r="I55" i="3"/>
  <c r="L55" i="3" s="1"/>
  <c r="H55" i="3"/>
  <c r="K55" i="3" s="1"/>
  <c r="I53" i="3"/>
  <c r="L53" i="3" s="1"/>
  <c r="H53" i="3"/>
  <c r="K53" i="3" s="1"/>
  <c r="I52" i="3"/>
  <c r="L52" i="3" s="1"/>
  <c r="H52" i="3"/>
  <c r="K52" i="3" s="1"/>
  <c r="I51" i="3"/>
  <c r="L51" i="3" s="1"/>
  <c r="H51" i="3"/>
  <c r="K51" i="3" s="1"/>
  <c r="I49" i="3"/>
  <c r="L49" i="3" s="1"/>
  <c r="H49" i="3"/>
  <c r="K49" i="3" s="1"/>
  <c r="I47" i="3"/>
  <c r="L47" i="3" s="1"/>
  <c r="H47" i="3"/>
  <c r="K47" i="3" s="1"/>
  <c r="I46" i="3"/>
  <c r="L46" i="3" s="1"/>
  <c r="H46" i="3"/>
  <c r="J46" i="3" s="1"/>
  <c r="I44" i="3"/>
  <c r="L44" i="3" s="1"/>
  <c r="H44" i="3"/>
  <c r="K44" i="3" s="1"/>
  <c r="I43" i="3"/>
  <c r="L43" i="3" s="1"/>
  <c r="H43" i="3"/>
  <c r="K43" i="3" s="1"/>
  <c r="I41" i="3"/>
  <c r="L41" i="3" s="1"/>
  <c r="H41" i="3"/>
  <c r="K41" i="3" s="1"/>
  <c r="I40" i="3"/>
  <c r="L40" i="3" s="1"/>
  <c r="H40" i="3"/>
  <c r="K40" i="3" s="1"/>
  <c r="I39" i="3"/>
  <c r="L39" i="3" s="1"/>
  <c r="H39" i="3"/>
  <c r="K39" i="3" s="1"/>
  <c r="I36" i="3"/>
  <c r="L36" i="3" s="1"/>
  <c r="H36" i="3"/>
  <c r="K36" i="3" s="1"/>
  <c r="I35" i="3"/>
  <c r="L35" i="3" s="1"/>
  <c r="H35" i="3"/>
  <c r="K35" i="3" s="1"/>
  <c r="I33" i="3"/>
  <c r="L33" i="3" s="1"/>
  <c r="H33" i="3"/>
  <c r="K33" i="3" s="1"/>
  <c r="I32" i="3"/>
  <c r="L32" i="3" s="1"/>
  <c r="H32" i="3"/>
  <c r="K32" i="3" s="1"/>
  <c r="I31" i="3"/>
  <c r="L31" i="3" s="1"/>
  <c r="H31" i="3"/>
  <c r="K31" i="3" s="1"/>
  <c r="I30" i="3"/>
  <c r="L30" i="3" s="1"/>
  <c r="H30" i="3"/>
  <c r="K30" i="3" s="1"/>
  <c r="I29" i="3"/>
  <c r="L29" i="3" s="1"/>
  <c r="H29" i="3"/>
  <c r="K29" i="3" s="1"/>
  <c r="I28" i="3"/>
  <c r="L28" i="3" s="1"/>
  <c r="H28" i="3"/>
  <c r="K28" i="3" s="1"/>
  <c r="I27" i="3"/>
  <c r="L27" i="3" s="1"/>
  <c r="H27" i="3"/>
  <c r="K27" i="3" s="1"/>
  <c r="I26" i="3"/>
  <c r="L26" i="3" s="1"/>
  <c r="H26" i="3"/>
  <c r="K26" i="3" s="1"/>
  <c r="I24" i="3"/>
  <c r="L24" i="3" s="1"/>
  <c r="H24" i="3"/>
  <c r="K24" i="3" s="1"/>
  <c r="I23" i="3"/>
  <c r="L23" i="3" s="1"/>
  <c r="H23" i="3"/>
  <c r="K23" i="3" s="1"/>
  <c r="I21" i="3"/>
  <c r="L21" i="3" s="1"/>
  <c r="H21" i="3"/>
  <c r="K21" i="3" s="1"/>
  <c r="I20" i="3"/>
  <c r="L20" i="3" s="1"/>
  <c r="H20" i="3"/>
  <c r="I19" i="3"/>
  <c r="L19" i="3" s="1"/>
  <c r="H19" i="3"/>
  <c r="K19" i="3" s="1"/>
  <c r="I18" i="3"/>
  <c r="L18" i="3" s="1"/>
  <c r="H18" i="3"/>
  <c r="K18" i="3" s="1"/>
  <c r="I17" i="3"/>
  <c r="L17" i="3" s="1"/>
  <c r="H17" i="3"/>
  <c r="K17" i="3" s="1"/>
  <c r="I16" i="3"/>
  <c r="L16" i="3" s="1"/>
  <c r="H16" i="3"/>
  <c r="K16" i="3" s="1"/>
  <c r="I15" i="3"/>
  <c r="L15" i="3" s="1"/>
  <c r="H15" i="3"/>
  <c r="K15" i="3" s="1"/>
  <c r="I14" i="3"/>
  <c r="L14" i="3" s="1"/>
  <c r="H14" i="3"/>
  <c r="K14" i="3" s="1"/>
  <c r="I13" i="3"/>
  <c r="L13" i="3" s="1"/>
  <c r="H13" i="3"/>
  <c r="K13" i="3" s="1"/>
  <c r="I12" i="3"/>
  <c r="L12" i="3" s="1"/>
  <c r="H12" i="3"/>
  <c r="I11" i="3"/>
  <c r="L11" i="3" s="1"/>
  <c r="H11" i="3"/>
  <c r="K11" i="3" s="1"/>
  <c r="I10" i="3"/>
  <c r="L10" i="3" s="1"/>
  <c r="H10" i="3"/>
  <c r="K10" i="3" s="1"/>
  <c r="I9" i="3"/>
  <c r="L9" i="3" s="1"/>
  <c r="H9" i="3"/>
  <c r="K9" i="3" s="1"/>
  <c r="M88" i="3" l="1"/>
  <c r="M65" i="3"/>
  <c r="M37" i="3"/>
  <c r="J20" i="3"/>
  <c r="M43" i="3"/>
  <c r="J27" i="3"/>
  <c r="J77" i="3"/>
  <c r="J12" i="3"/>
  <c r="J14" i="3"/>
  <c r="J41" i="3"/>
  <c r="J49" i="3"/>
  <c r="J99" i="3"/>
  <c r="J59" i="3"/>
  <c r="M83" i="3"/>
  <c r="J35" i="3"/>
  <c r="M61" i="3"/>
  <c r="J81" i="3"/>
  <c r="M87" i="3"/>
  <c r="M91" i="3"/>
  <c r="J103" i="3"/>
  <c r="M28" i="3"/>
  <c r="K12" i="3"/>
  <c r="J16" i="3"/>
  <c r="K20" i="3"/>
  <c r="M20" i="3" s="1"/>
  <c r="J31" i="3"/>
  <c r="M44" i="3"/>
  <c r="M52" i="3"/>
  <c r="J64" i="3"/>
  <c r="J67" i="3"/>
  <c r="M69" i="3"/>
  <c r="J73" i="3"/>
  <c r="J85" i="3"/>
  <c r="J105" i="3"/>
  <c r="J10" i="3"/>
  <c r="J18" i="3"/>
  <c r="M24" i="3"/>
  <c r="M62" i="3"/>
  <c r="M95" i="3"/>
  <c r="M103" i="3"/>
  <c r="K105" i="3"/>
  <c r="M105" i="3" s="1"/>
  <c r="D10" i="2" s="1"/>
  <c r="F10" i="2" s="1"/>
  <c r="C17" i="9" s="1"/>
  <c r="G18" i="9" s="1"/>
  <c r="M14" i="3"/>
  <c r="M18" i="3"/>
  <c r="J24" i="3"/>
  <c r="M26" i="3"/>
  <c r="M30" i="3"/>
  <c r="J39" i="3"/>
  <c r="J43" i="3"/>
  <c r="K46" i="3"/>
  <c r="M46" i="3" s="1"/>
  <c r="M56" i="3"/>
  <c r="J61" i="3"/>
  <c r="K64" i="3"/>
  <c r="M64" i="3" s="1"/>
  <c r="M63" i="3" s="1"/>
  <c r="J69" i="3"/>
  <c r="J71" i="3"/>
  <c r="J75" i="3"/>
  <c r="J79" i="3"/>
  <c r="J83" i="3"/>
  <c r="J87" i="3"/>
  <c r="M93" i="3"/>
  <c r="J101" i="3"/>
  <c r="M32" i="3"/>
  <c r="M10" i="3"/>
  <c r="M11" i="3"/>
  <c r="M15" i="3"/>
  <c r="M19" i="3"/>
  <c r="M40" i="3"/>
  <c r="M47" i="3"/>
  <c r="J51" i="3"/>
  <c r="M53" i="3"/>
  <c r="J57" i="3"/>
  <c r="M72" i="3"/>
  <c r="M76" i="3"/>
  <c r="M80" i="3"/>
  <c r="M84" i="3"/>
  <c r="J90" i="3"/>
  <c r="J94" i="3"/>
  <c r="M98" i="3"/>
  <c r="M102" i="3"/>
  <c r="M23" i="3"/>
  <c r="J29" i="3"/>
  <c r="J33" i="3"/>
  <c r="M36" i="3"/>
  <c r="J53" i="3"/>
  <c r="J55" i="3"/>
  <c r="M60" i="3"/>
  <c r="M68" i="3"/>
  <c r="M74" i="3"/>
  <c r="M78" i="3"/>
  <c r="M82" i="3"/>
  <c r="M86" i="3"/>
  <c r="J92" i="3"/>
  <c r="J96" i="3"/>
  <c r="M100" i="3"/>
  <c r="M99" i="3"/>
  <c r="M101" i="3"/>
  <c r="J98" i="3"/>
  <c r="J100" i="3"/>
  <c r="J102" i="3"/>
  <c r="M92" i="3"/>
  <c r="M96" i="3"/>
  <c r="M90" i="3"/>
  <c r="M94" i="3"/>
  <c r="J91" i="3"/>
  <c r="J93" i="3"/>
  <c r="J95" i="3"/>
  <c r="M71" i="3"/>
  <c r="M75" i="3"/>
  <c r="M79" i="3"/>
  <c r="M73" i="3"/>
  <c r="M77" i="3"/>
  <c r="M81" i="3"/>
  <c r="M85" i="3"/>
  <c r="J72" i="3"/>
  <c r="J74" i="3"/>
  <c r="J76" i="3"/>
  <c r="J78" i="3"/>
  <c r="J80" i="3"/>
  <c r="J82" i="3"/>
  <c r="J84" i="3"/>
  <c r="J86" i="3"/>
  <c r="M67" i="3"/>
  <c r="J68" i="3"/>
  <c r="J60" i="3"/>
  <c r="J62" i="3"/>
  <c r="M57" i="3"/>
  <c r="M55" i="3"/>
  <c r="J56" i="3"/>
  <c r="M51" i="3"/>
  <c r="J52" i="3"/>
  <c r="M49" i="3"/>
  <c r="M48" i="3" s="1"/>
  <c r="J44" i="3"/>
  <c r="J47" i="3"/>
  <c r="M35" i="3"/>
  <c r="M41" i="3"/>
  <c r="M39" i="3"/>
  <c r="J36" i="3"/>
  <c r="J40" i="3"/>
  <c r="M29" i="3"/>
  <c r="M33" i="3"/>
  <c r="M27" i="3"/>
  <c r="M31" i="3"/>
  <c r="J26" i="3"/>
  <c r="J28" i="3"/>
  <c r="J30" i="3"/>
  <c r="J32" i="3"/>
  <c r="J23" i="3"/>
  <c r="M12" i="3"/>
  <c r="M16" i="3"/>
  <c r="M9" i="3"/>
  <c r="M13" i="3"/>
  <c r="M17" i="3"/>
  <c r="M21" i="3"/>
  <c r="J9" i="3"/>
  <c r="J11" i="3"/>
  <c r="J13" i="3"/>
  <c r="J15" i="3"/>
  <c r="J17" i="3"/>
  <c r="J19" i="3"/>
  <c r="J21" i="3"/>
  <c r="I8" i="3"/>
  <c r="L8" i="3" s="1"/>
  <c r="L106" i="3" s="1"/>
  <c r="H8" i="3"/>
  <c r="K8" i="3" s="1"/>
  <c r="K106" i="3" l="1"/>
  <c r="M106" i="3" s="1"/>
  <c r="D5" i="2"/>
  <c r="F5" i="2" s="1"/>
  <c r="C7" i="9" s="1"/>
  <c r="D8" i="9" s="1"/>
  <c r="J8" i="3"/>
  <c r="M113" i="3"/>
  <c r="D9" i="2"/>
  <c r="F9" i="2" s="1"/>
  <c r="C11" i="9" s="1"/>
  <c r="M8" i="3"/>
  <c r="D6" i="2"/>
  <c r="F6" i="2" s="1"/>
  <c r="C13" i="9" s="1"/>
  <c r="D8" i="2"/>
  <c r="F8" i="2" s="1"/>
  <c r="C9" i="9" s="1"/>
  <c r="E8" i="9" l="1"/>
  <c r="G8" i="9"/>
  <c r="F8" i="9"/>
  <c r="D7" i="2"/>
  <c r="F7" i="2" s="1"/>
  <c r="C15" i="9" s="1"/>
  <c r="G16" i="9" s="1"/>
  <c r="E10" i="9"/>
  <c r="E21" i="9" s="1"/>
  <c r="F10" i="9"/>
  <c r="G12" i="9"/>
  <c r="F12" i="9"/>
  <c r="F14" i="9"/>
  <c r="G14" i="9"/>
  <c r="M6" i="3"/>
  <c r="M112" i="3"/>
  <c r="F16" i="9" l="1"/>
  <c r="G21" i="9"/>
  <c r="F21" i="9"/>
  <c r="D4" i="2"/>
  <c r="L108" i="3"/>
  <c r="L109" i="3" l="1"/>
  <c r="L110" i="3" s="1"/>
  <c r="N118" i="3" s="1"/>
  <c r="F4" i="2"/>
  <c r="D11" i="2"/>
  <c r="C5" i="9" l="1"/>
  <c r="F11" i="2"/>
  <c r="D6" i="9" l="1"/>
  <c r="D21" i="9" s="1"/>
  <c r="D23" i="9" s="1"/>
  <c r="E23" i="9" s="1"/>
  <c r="F23" i="9" s="1"/>
  <c r="G23" i="9" s="1"/>
  <c r="C4" i="9"/>
</calcChain>
</file>

<file path=xl/sharedStrings.xml><?xml version="1.0" encoding="utf-8"?>
<sst xmlns="http://schemas.openxmlformats.org/spreadsheetml/2006/main" count="557" uniqueCount="311">
  <si>
    <r>
      <rPr>
        <b/>
        <sz val="10"/>
        <rFont val="Tahoma"/>
        <family val="2"/>
      </rPr>
      <t>ITEM</t>
    </r>
  </si>
  <si>
    <r>
      <rPr>
        <b/>
        <sz val="10"/>
        <rFont val="Tahoma"/>
        <family val="2"/>
      </rPr>
      <t>SERVIÇOS</t>
    </r>
  </si>
  <si>
    <r>
      <rPr>
        <b/>
        <sz val="10"/>
        <rFont val="Tahoma"/>
        <family val="2"/>
      </rPr>
      <t>DESCRIÇÃO</t>
    </r>
  </si>
  <si>
    <r>
      <rPr>
        <b/>
        <sz val="10"/>
        <rFont val="Tahoma"/>
        <family val="2"/>
      </rPr>
      <t>UND</t>
    </r>
  </si>
  <si>
    <r>
      <rPr>
        <b/>
        <sz val="10"/>
        <rFont val="Tahoma"/>
        <family val="2"/>
      </rPr>
      <t>QUANT.</t>
    </r>
  </si>
  <si>
    <r>
      <rPr>
        <b/>
        <sz val="10"/>
        <rFont val="Tahoma"/>
        <family val="2"/>
      </rPr>
      <t xml:space="preserve">PARC.MAIOR
</t>
    </r>
    <r>
      <rPr>
        <b/>
        <sz val="10"/>
        <rFont val="Tahoma"/>
        <family val="2"/>
      </rPr>
      <t>RELEV. (50%)</t>
    </r>
  </si>
  <si>
    <r>
      <rPr>
        <b/>
        <sz val="10"/>
        <rFont val="Tahoma"/>
        <family val="2"/>
      </rPr>
      <t>1.0</t>
    </r>
  </si>
  <si>
    <r>
      <rPr>
        <sz val="10"/>
        <rFont val="Verdana"/>
        <family val="2"/>
      </rPr>
      <t>ESTRUTURA</t>
    </r>
  </si>
  <si>
    <r>
      <rPr>
        <sz val="10"/>
        <rFont val="Verdana"/>
        <family val="2"/>
      </rPr>
      <t>CONCRETO FCK 25MPA</t>
    </r>
  </si>
  <si>
    <r>
      <rPr>
        <sz val="10"/>
        <rFont val="Verdana"/>
        <family val="2"/>
      </rPr>
      <t>m³</t>
    </r>
  </si>
  <si>
    <r>
      <rPr>
        <b/>
        <sz val="10"/>
        <rFont val="Tahoma"/>
        <family val="2"/>
      </rPr>
      <t>2.0</t>
    </r>
  </si>
  <si>
    <r>
      <rPr>
        <sz val="10"/>
        <rFont val="Verdana"/>
        <family val="2"/>
      </rPr>
      <t>REVESTIMENTO DE PISO</t>
    </r>
  </si>
  <si>
    <r>
      <rPr>
        <sz val="10"/>
        <rFont val="Verdana"/>
        <family val="2"/>
      </rPr>
      <t>PISO DE CONCRETO</t>
    </r>
  </si>
  <si>
    <r>
      <rPr>
        <sz val="10"/>
        <rFont val="Verdana"/>
        <family val="2"/>
      </rPr>
      <t>m²</t>
    </r>
  </si>
  <si>
    <r>
      <rPr>
        <b/>
        <sz val="10"/>
        <rFont val="Tahoma"/>
        <family val="2"/>
      </rPr>
      <t>3.0</t>
    </r>
  </si>
  <si>
    <r>
      <rPr>
        <sz val="10"/>
        <rFont val="Verdana"/>
        <family val="2"/>
      </rPr>
      <t>COBERTURA</t>
    </r>
  </si>
  <si>
    <r>
      <rPr>
        <sz val="10"/>
        <rFont val="Verdana"/>
        <family val="2"/>
      </rPr>
      <t>TELHAS</t>
    </r>
  </si>
  <si>
    <r>
      <rPr>
        <b/>
        <sz val="10"/>
        <rFont val="Tahoma"/>
        <family val="2"/>
      </rPr>
      <t xml:space="preserve">(*) Para os fins do inciso I dp § 1º do Art. 30 da Lei Federal 8.666/93, são consideradas parcelas de maior
</t>
    </r>
    <r>
      <rPr>
        <b/>
        <sz val="10"/>
        <rFont val="Tahoma"/>
        <family val="2"/>
      </rPr>
      <t>relevância técnica as execuções apresentadas</t>
    </r>
  </si>
  <si>
    <r>
      <rPr>
        <b/>
        <sz val="10"/>
        <rFont val="Tahoma"/>
        <family val="2"/>
      </rPr>
      <t>DISCRIMINAÇÃO DE SERVIÇOS</t>
    </r>
  </si>
  <si>
    <r>
      <rPr>
        <b/>
        <sz val="10"/>
        <rFont val="Tahoma"/>
        <family val="2"/>
      </rPr>
      <t xml:space="preserve">TOTAL SEM BDI
</t>
    </r>
    <r>
      <rPr>
        <b/>
        <sz val="10"/>
        <rFont val="Tahoma"/>
        <family val="2"/>
      </rPr>
      <t>(R$)</t>
    </r>
  </si>
  <si>
    <r>
      <rPr>
        <b/>
        <sz val="10"/>
        <rFont val="Tahoma"/>
        <family val="2"/>
      </rPr>
      <t>TOTAL COM BDI (R$)</t>
    </r>
  </si>
  <si>
    <r>
      <rPr>
        <b/>
        <sz val="10"/>
        <rFont val="Tahoma"/>
        <family val="2"/>
      </rPr>
      <t>PART. (%)</t>
    </r>
  </si>
  <si>
    <r>
      <rPr>
        <sz val="10"/>
        <rFont val="Verdana"/>
        <family val="2"/>
      </rPr>
      <t>SERVIÇOS PRELIMINARES E MOVIMENTO DE TERRA</t>
    </r>
  </si>
  <si>
    <r>
      <rPr>
        <b/>
        <sz val="10"/>
        <rFont val="Tahoma"/>
        <family val="2"/>
      </rPr>
      <t>R$</t>
    </r>
  </si>
  <si>
    <r>
      <rPr>
        <sz val="10"/>
        <rFont val="Verdana"/>
        <family val="2"/>
      </rPr>
      <t>ADMINISTRAÇÃO</t>
    </r>
  </si>
  <si>
    <r>
      <rPr>
        <sz val="10"/>
        <rFont val="Verdana"/>
        <family val="2"/>
      </rPr>
      <t>INSTALAÇÕES DRENAGEM PLUVIAL</t>
    </r>
  </si>
  <si>
    <r>
      <rPr>
        <sz val="10"/>
        <rFont val="Verdana"/>
        <family val="2"/>
      </rPr>
      <t>INSTALAÇÕES ELÉTRICAS</t>
    </r>
  </si>
  <si>
    <r>
      <rPr>
        <sz val="10"/>
        <rFont val="Verdana"/>
        <family val="2"/>
      </rPr>
      <t>REFORMA</t>
    </r>
  </si>
  <si>
    <r>
      <rPr>
        <sz val="10"/>
        <rFont val="Verdana"/>
        <family val="2"/>
      </rPr>
      <t>QUADRA POLIESPORTIVA</t>
    </r>
  </si>
  <si>
    <r>
      <rPr>
        <sz val="10"/>
        <rFont val="Verdana"/>
        <family val="2"/>
      </rPr>
      <t>DIVERSOS</t>
    </r>
  </si>
  <si>
    <r>
      <rPr>
        <b/>
        <sz val="10"/>
        <rFont val="Tahoma"/>
        <family val="2"/>
      </rPr>
      <t>CUSTO TOTAL</t>
    </r>
  </si>
  <si>
    <r>
      <rPr>
        <b/>
        <sz val="10"/>
        <rFont val="Arial"/>
        <family val="2"/>
      </rPr>
      <t>Item</t>
    </r>
  </si>
  <si>
    <r>
      <rPr>
        <b/>
        <sz val="10"/>
        <rFont val="Arial"/>
        <family val="2"/>
      </rPr>
      <t>Código</t>
    </r>
  </si>
  <si>
    <r>
      <rPr>
        <b/>
        <sz val="10"/>
        <rFont val="Arial"/>
        <family val="2"/>
      </rPr>
      <t>Banco</t>
    </r>
  </si>
  <si>
    <r>
      <rPr>
        <b/>
        <sz val="10"/>
        <rFont val="Arial"/>
        <family val="2"/>
      </rPr>
      <t>Descrição</t>
    </r>
  </si>
  <si>
    <r>
      <rPr>
        <b/>
        <sz val="10"/>
        <rFont val="Arial"/>
        <family val="2"/>
      </rPr>
      <t>Und</t>
    </r>
  </si>
  <si>
    <r>
      <rPr>
        <b/>
        <sz val="10"/>
        <rFont val="Arial"/>
        <family val="2"/>
      </rPr>
      <t xml:space="preserve">Quant.
</t>
    </r>
    <r>
      <rPr>
        <b/>
        <sz val="10"/>
        <rFont val="Arial"/>
        <family val="2"/>
      </rPr>
      <t>Parcial</t>
    </r>
  </si>
  <si>
    <r>
      <rPr>
        <b/>
        <sz val="10"/>
        <rFont val="Arial"/>
        <family val="2"/>
      </rPr>
      <t xml:space="preserve">Quant.
</t>
    </r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</si>
  <si>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Valor Unit</t>
    </r>
  </si>
  <si>
    <r>
      <rPr>
        <b/>
        <sz val="10"/>
        <rFont val="Arial"/>
        <family val="2"/>
      </rPr>
      <t>Total</t>
    </r>
  </si>
  <si>
    <r>
      <rPr>
        <b/>
        <sz val="10"/>
        <rFont val="Arial"/>
        <family val="2"/>
      </rPr>
      <t>Peso (%)</t>
    </r>
  </si>
  <si>
    <r>
      <rPr>
        <b/>
        <sz val="10"/>
        <rFont val="Arial"/>
        <family val="2"/>
      </rPr>
      <t>RECURSO</t>
    </r>
  </si>
  <si>
    <r>
      <rPr>
        <b/>
        <sz val="10"/>
        <rFont val="Arial"/>
        <family val="2"/>
      </rPr>
      <t>M. O.</t>
    </r>
  </si>
  <si>
    <r>
      <rPr>
        <b/>
        <sz val="10"/>
        <rFont val="Arial"/>
        <family val="2"/>
      </rPr>
      <t>MAT.</t>
    </r>
  </si>
  <si>
    <r>
      <rPr>
        <b/>
        <sz val="10"/>
        <rFont val="Arial"/>
        <family val="2"/>
      </rPr>
      <t>SERVIÇOS PRELIMINARES E MOVIMENTO DE TERRA</t>
    </r>
  </si>
  <si>
    <r>
      <rPr>
        <b/>
        <sz val="10"/>
        <rFont val="Arial"/>
        <family val="2"/>
      </rPr>
      <t>1.1</t>
    </r>
  </si>
  <si>
    <r>
      <rPr>
        <b/>
        <sz val="10"/>
        <rFont val="Arial"/>
        <family val="2"/>
      </rPr>
      <t>SERVIÇOS PRELIMINARES</t>
    </r>
  </si>
  <si>
    <r>
      <rPr>
        <sz val="10"/>
        <rFont val="Arial MT"/>
        <family val="2"/>
      </rPr>
      <t>1.1.1</t>
    </r>
  </si>
  <si>
    <r>
      <rPr>
        <sz val="10"/>
        <rFont val="Arial MT"/>
        <family val="2"/>
      </rPr>
      <t xml:space="preserve">AGETOP
</t>
    </r>
    <r>
      <rPr>
        <sz val="10"/>
        <rFont val="Arial MT"/>
        <family val="2"/>
      </rPr>
      <t>CIVIL</t>
    </r>
  </si>
  <si>
    <r>
      <rPr>
        <sz val="10"/>
        <rFont val="Arial MT"/>
        <family val="2"/>
      </rPr>
      <t xml:space="preserve">FERRAMENTAS (MANUAIS/ELÉTRICAS) E MATERIAL DE LIMPEZA
</t>
    </r>
    <r>
      <rPr>
        <sz val="10"/>
        <rFont val="Arial MT"/>
        <family val="2"/>
      </rPr>
      <t>PERMANENTE DA OBRA - ÁREAS EDIFICADAS/COBERTAS/FECHADAS</t>
    </r>
  </si>
  <si>
    <r>
      <rPr>
        <sz val="10"/>
        <rFont val="Arial MT"/>
        <family val="2"/>
      </rPr>
      <t>m²</t>
    </r>
  </si>
  <si>
    <r>
      <rPr>
        <sz val="10"/>
        <rFont val="Arial MT"/>
        <family val="2"/>
      </rPr>
      <t>ESTADO</t>
    </r>
  </si>
  <si>
    <r>
      <rPr>
        <sz val="10"/>
        <rFont val="Arial MT"/>
        <family val="2"/>
      </rPr>
      <t>1.1.2</t>
    </r>
  </si>
  <si>
    <r>
      <rPr>
        <sz val="10"/>
        <rFont val="Arial MT"/>
        <family val="2"/>
      </rPr>
      <t xml:space="preserve">PLACA DE OBRA PLOTADA EM CHAPA METÁLICA 26 , AFIXADA EM
</t>
    </r>
    <r>
      <rPr>
        <sz val="10"/>
        <rFont val="Arial MT"/>
        <family val="2"/>
      </rPr>
      <t>CAVALETES DE MADEIRA DE LEI (VIGOTAS 6X12CM) - PADRÃO GOINFRA</t>
    </r>
  </si>
  <si>
    <r>
      <rPr>
        <sz val="10"/>
        <rFont val="Arial MT"/>
        <family val="2"/>
      </rPr>
      <t>1.1.3</t>
    </r>
  </si>
  <si>
    <r>
      <rPr>
        <sz val="10"/>
        <rFont val="Arial MT"/>
        <family val="2"/>
      </rPr>
      <t>PLACA DE INAUGURAÇÃO AÇO ESCOVADO 60 X 120 CM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</si>
  <si>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</si>
  <si>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1.1.4</t>
    </r>
  </si>
  <si>
    <r>
      <rPr>
        <sz val="10"/>
        <rFont val="Arial MT"/>
        <family val="2"/>
      </rPr>
      <t xml:space="preserve">TAPUME EM CHAPA COMPENSADA RESINADA 6MM COM PORTÕES E
</t>
    </r>
    <r>
      <rPr>
        <sz val="10"/>
        <rFont val="Arial MT"/>
        <family val="2"/>
      </rPr>
      <t>FERRAGENS - PADRÃO GOINFRA</t>
    </r>
  </si>
  <si>
    <r>
      <rPr>
        <sz val="10"/>
        <rFont val="Arial MT"/>
        <family val="2"/>
      </rPr>
      <t>1.1.5</t>
    </r>
  </si>
  <si>
    <r>
      <rPr>
        <sz val="10"/>
        <rFont val="Arial MT"/>
        <family val="2"/>
      </rPr>
      <t>CAFE DA MANHA</t>
    </r>
  </si>
  <si>
    <r>
      <rPr>
        <sz val="10"/>
        <rFont val="Arial MT"/>
        <family val="2"/>
      </rPr>
      <t>RE</t>
    </r>
  </si>
  <si>
    <r>
      <rPr>
        <sz val="10"/>
        <rFont val="Arial MT"/>
        <family val="2"/>
      </rPr>
      <t>1.1.6</t>
    </r>
  </si>
  <si>
    <r>
      <rPr>
        <sz val="10"/>
        <rFont val="Arial MT"/>
        <family val="2"/>
      </rPr>
      <t>CANTINA - (OBRAS CIVIS)</t>
    </r>
  </si>
  <si>
    <r>
      <rPr>
        <sz val="10"/>
        <rFont val="Arial MT"/>
        <family val="2"/>
      </rPr>
      <t>1.1.7</t>
    </r>
  </si>
  <si>
    <r>
      <rPr>
        <sz val="10"/>
        <rFont val="Arial MT"/>
        <family val="2"/>
      </rPr>
      <t>AGETOP CIVIL</t>
    </r>
  </si>
  <si>
    <r>
      <rPr>
        <sz val="10"/>
        <rFont val="Arial MT"/>
        <family val="2"/>
      </rPr>
      <t xml:space="preserve">BARRACÃO DE OBRAS PADRÃO GOINFRA (
</t>
    </r>
    <r>
      <rPr>
        <sz val="10"/>
        <rFont val="Arial MT"/>
        <family val="2"/>
      </rPr>
      <t>BLOCOS,COBERTURAS,PASSARELAS E MÓVEIS), SEM ALOJAMENTO E LAVANDERIA , COM PINTURA, EM CONSONÂNCIA COM AS NR's, EM ESPECIAL A NR-18, INCLUSO INSTALAÇÕES ELÉTRICAS E HIDROSSANITÁRIAS - ( COM REAPROVEITAMENTO 1 VEZ ).</t>
    </r>
  </si>
  <si>
    <r>
      <rPr>
        <sz val="10"/>
        <rFont val="Arial MT"/>
        <family val="2"/>
      </rPr>
      <t>1.1.8</t>
    </r>
  </si>
  <si>
    <r>
      <rPr>
        <sz val="10"/>
        <rFont val="Arial MT"/>
        <family val="2"/>
      </rPr>
      <t>RASPAGEM E LIMPEZA MANUAL DO TERRENO</t>
    </r>
  </si>
  <si>
    <r>
      <rPr>
        <sz val="10"/>
        <rFont val="Arial MT"/>
        <family val="2"/>
      </rPr>
      <t>1.1.9</t>
    </r>
  </si>
  <si>
    <r>
      <rPr>
        <sz val="10"/>
        <rFont val="Arial MT"/>
        <family val="2"/>
      </rPr>
      <t xml:space="preserve">REGULARIZAÇÃO DO TERRENO SEM APILOAMENTO COM TRANSPORTE
</t>
    </r>
    <r>
      <rPr>
        <sz val="10"/>
        <rFont val="Arial MT"/>
        <family val="2"/>
      </rPr>
      <t>MANUAL DA TERRA ESCAVADA</t>
    </r>
  </si>
  <si>
    <r>
      <rPr>
        <sz val="10"/>
        <rFont val="Arial MT"/>
        <family val="2"/>
      </rPr>
      <t>APILOAMENTO</t>
    </r>
  </si>
  <si>
    <r>
      <rPr>
        <sz val="10"/>
        <rFont val="Arial MT"/>
        <family val="2"/>
      </rPr>
      <t>SINAPI</t>
    </r>
  </si>
  <si>
    <r>
      <rPr>
        <sz val="10"/>
        <rFont val="Arial MT"/>
        <family val="2"/>
      </rPr>
      <t xml:space="preserve">DEMOLIÇÃO DE ALVENARIA DE BLOCO FURADO, DE FORMA MANUAL,
</t>
    </r>
    <r>
      <rPr>
        <sz val="10"/>
        <rFont val="Arial MT"/>
        <family val="2"/>
      </rPr>
      <t>SEM REAPROVEITAMENTO. AF_12/2017</t>
    </r>
  </si>
  <si>
    <r>
      <rPr>
        <sz val="10"/>
        <rFont val="Arial MT"/>
        <family val="2"/>
      </rPr>
      <t>m³</t>
    </r>
  </si>
  <si>
    <r>
      <rPr>
        <sz val="10"/>
        <rFont val="Arial MT"/>
        <family val="2"/>
      </rPr>
      <t>COMP225</t>
    </r>
  </si>
  <si>
    <r>
      <rPr>
        <sz val="10"/>
        <rFont val="Arial MT"/>
        <family val="2"/>
      </rPr>
      <t>Próprio</t>
    </r>
  </si>
  <si>
    <r>
      <rPr>
        <sz val="10"/>
        <rFont val="Arial MT"/>
        <family val="2"/>
      </rPr>
      <t xml:space="preserve">MURO DE ALVENARIA APARENTE BLOCO CONCRETO ESTRUTURAL
</t>
    </r>
    <r>
      <rPr>
        <sz val="10"/>
        <rFont val="Arial MT"/>
        <family val="2"/>
      </rPr>
      <t>ESPESSURA 14 CM ( H= 2,40M ) COM FUNDAÇÃO (PADRÃO GOINFRA)</t>
    </r>
  </si>
  <si>
    <r>
      <rPr>
        <sz val="10"/>
        <rFont val="Arial MT"/>
        <family val="2"/>
      </rPr>
      <t>TRANSPORTE DE ENTULHO EM CAMINHÃO  INCLUSO A CARGA MANUAL</t>
    </r>
  </si>
  <si>
    <r>
      <rPr>
        <sz val="10"/>
        <rFont val="Arial MT"/>
        <family val="2"/>
      </rPr>
      <t xml:space="preserve">EPI/PGR/PCMSO/EXAMES/TREINAMENTOS/VISITAS - ÁREAS
</t>
    </r>
    <r>
      <rPr>
        <sz val="10"/>
        <rFont val="Arial MT"/>
        <family val="2"/>
      </rPr>
      <t>EDIFICADAS/COBERTAS/FECHADAS</t>
    </r>
  </si>
  <si>
    <r>
      <rPr>
        <b/>
        <sz val="10"/>
        <rFont val="Arial"/>
        <family val="2"/>
      </rPr>
      <t>ADMINISTRAÇÃO</t>
    </r>
  </si>
  <si>
    <r>
      <rPr>
        <sz val="10"/>
        <rFont val="Arial MT"/>
        <family val="2"/>
      </rPr>
      <t>2.1</t>
    </r>
  </si>
  <si>
    <r>
      <rPr>
        <sz val="10"/>
        <rFont val="Arial MT"/>
        <family val="2"/>
      </rPr>
      <t>ENGENHEIRO - (OBRAS CIVIS)</t>
    </r>
  </si>
  <si>
    <r>
      <rPr>
        <sz val="10"/>
        <rFont val="Arial MT"/>
        <family val="2"/>
      </rPr>
      <t>H</t>
    </r>
  </si>
  <si>
    <r>
      <rPr>
        <sz val="10"/>
        <rFont val="Arial MT"/>
        <family val="2"/>
      </rPr>
      <t>2.2</t>
    </r>
  </si>
  <si>
    <r>
      <rPr>
        <sz val="10"/>
        <rFont val="Arial MT"/>
        <family val="2"/>
      </rPr>
      <t>ENCARREGADO - (OBRAS CIVIS)</t>
    </r>
  </si>
  <si>
    <r>
      <rPr>
        <b/>
        <sz val="10"/>
        <rFont val="Arial"/>
        <family val="2"/>
      </rPr>
      <t>INSTALAÇÕES DRENAGEM PLUVIAL</t>
    </r>
  </si>
  <si>
    <r>
      <rPr>
        <sz val="10"/>
        <rFont val="Arial MT"/>
        <family val="2"/>
      </rPr>
      <t>3.1</t>
    </r>
  </si>
  <si>
    <r>
      <rPr>
        <sz val="10"/>
        <rFont val="Arial MT"/>
        <family val="2"/>
      </rPr>
      <t xml:space="preserve">TUBO PVC, SÉRIE R, ÁGUA PLUVIAL, DN 100 MM, FORNECIDO E
</t>
    </r>
    <r>
      <rPr>
        <sz val="10"/>
        <rFont val="Arial MT"/>
        <family val="2"/>
      </rPr>
      <t>INSTALADO EM CONDUTORES VERTICAIS DE ÁGUAS PLUVIAIS. AF_12/2014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</si>
  <si>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</si>
  <si>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3.2</t>
    </r>
  </si>
  <si>
    <r>
      <rPr>
        <sz val="10"/>
        <rFont val="Arial MT"/>
        <family val="2"/>
      </rPr>
      <t xml:space="preserve">JOELHO 90 GRAUS, PVC, SERIE R, ÁGUA PLUVIAL, DN 100 MM, JUNTA ELÁSTICA, FORNECIDO E INSTALADO EM RAMAL DE ENCAMINHAMENTO.
</t>
    </r>
    <r>
      <rPr>
        <sz val="10"/>
        <rFont val="Arial MT"/>
        <family val="2"/>
      </rPr>
      <t>AF_12/2014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</si>
  <si>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</si>
  <si>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3.3</t>
    </r>
  </si>
  <si>
    <r>
      <rPr>
        <sz val="10"/>
        <rFont val="Arial MT"/>
        <family val="2"/>
      </rPr>
      <t xml:space="preserve">CALHA EM CHAPA DE AÇO GALVANIZADO NÚMERO 24, DESENVOLVIMENTO DE 100 CM, INCLUSO TRANSPORTE VERTICAL.
</t>
    </r>
    <r>
      <rPr>
        <sz val="10"/>
        <rFont val="Arial MT"/>
        <family val="2"/>
      </rPr>
      <t>AF_07/2019</t>
    </r>
  </si>
  <si>
    <r>
      <rPr>
        <sz val="10"/>
        <rFont val="Arial MT"/>
        <family val="2"/>
      </rPr>
      <t>3.4</t>
    </r>
  </si>
  <si>
    <r>
      <rPr>
        <sz val="10"/>
        <rFont val="Arial MT"/>
        <family val="2"/>
      </rPr>
      <t xml:space="preserve">FIXAÇÃO DE TUBOS VERTICAIS DE PPR DIÂMETROS MAIORES QUE 75 MM COM ABRAÇADEIRA METÁLICA RÍGIDA TIPO D 3", FIXADA EM
</t>
    </r>
    <r>
      <rPr>
        <sz val="10"/>
        <rFont val="Arial MT"/>
        <family val="2"/>
      </rPr>
      <t>PERFILADO EM ALVENARIA. AF_05/2015</t>
    </r>
  </si>
  <si>
    <r>
      <rPr>
        <sz val="10"/>
        <rFont val="Arial MT"/>
        <family val="2"/>
      </rPr>
      <t>3.5</t>
    </r>
  </si>
  <si>
    <r>
      <rPr>
        <sz val="10"/>
        <rFont val="Arial MT"/>
        <family val="2"/>
      </rPr>
      <t xml:space="preserve">CAIXA DE AREIA 60X60CM FUNDO DE BRITA COM GRELHA METÁLICA
</t>
    </r>
    <r>
      <rPr>
        <sz val="10"/>
        <rFont val="Arial MT"/>
        <family val="2"/>
      </rPr>
      <t>FERRO CHATO PADRÃO GOINFRA</t>
    </r>
  </si>
  <si>
    <r>
      <rPr>
        <sz val="10"/>
        <rFont val="Arial MT"/>
        <family val="2"/>
      </rPr>
      <t>Un</t>
    </r>
  </si>
  <si>
    <r>
      <rPr>
        <sz val="10"/>
        <rFont val="Arial MT"/>
        <family val="2"/>
      </rPr>
      <t>3.6</t>
    </r>
  </si>
  <si>
    <r>
      <rPr>
        <sz val="10"/>
        <rFont val="Arial MT"/>
        <family val="2"/>
      </rPr>
      <t xml:space="preserve">TUBO PVC, SÉRIE R, ÁGUA PLUVIAL, DN 150 MM, FORNECIDO E
</t>
    </r>
    <r>
      <rPr>
        <sz val="10"/>
        <rFont val="Arial MT"/>
        <family val="2"/>
      </rPr>
      <t>INSTALADO EM CONDUTORES VERTICAIS DE ÁGUAS PLUVIAIS. AF_12/2014</t>
    </r>
  </si>
  <si>
    <r>
      <rPr>
        <sz val="10"/>
        <rFont val="Arial MT"/>
        <family val="2"/>
      </rPr>
      <t>3.7</t>
    </r>
  </si>
  <si>
    <r>
      <rPr>
        <sz val="10"/>
        <rFont val="Arial MT"/>
        <family val="2"/>
      </rPr>
      <t>COMP23</t>
    </r>
  </si>
  <si>
    <r>
      <rPr>
        <sz val="10"/>
        <rFont val="Arial MT"/>
        <family val="2"/>
      </rPr>
      <t xml:space="preserve">CANALETA DE DRENAGEM 30 LARG. X 60 ALT. COM GRELHA FOFO SIMPLES COM REQUADRO, CARGA MAXIMA  12,5 T, *300 X 1000* MM, E=
</t>
    </r>
    <r>
      <rPr>
        <sz val="10"/>
        <rFont val="Arial MT"/>
        <family val="2"/>
      </rPr>
      <t>*15* MM, AREA ESTACIONAMENTO CARRO PASSEIO.</t>
    </r>
  </si>
  <si>
    <r>
      <rPr>
        <sz val="10"/>
        <rFont val="Arial MT"/>
        <family val="2"/>
      </rPr>
      <t>m</t>
    </r>
  </si>
  <si>
    <r>
      <rPr>
        <sz val="10"/>
        <rFont val="Arial MT"/>
        <family val="2"/>
      </rPr>
      <t>3.8</t>
    </r>
  </si>
  <si>
    <r>
      <rPr>
        <sz val="10"/>
        <rFont val="Arial MT"/>
        <family val="2"/>
      </rPr>
      <t>COMP99</t>
    </r>
  </si>
  <si>
    <r>
      <rPr>
        <sz val="10"/>
        <rFont val="Arial MT"/>
        <family val="2"/>
      </rPr>
      <t>RALO FOFO SEMIESFERICO, 100 MM, PARA LAJES/ CALHAS</t>
    </r>
  </si>
  <si>
    <r>
      <rPr>
        <b/>
        <sz val="10"/>
        <rFont val="Arial"/>
        <family val="2"/>
      </rPr>
      <t>3.9</t>
    </r>
  </si>
  <si>
    <r>
      <rPr>
        <b/>
        <sz val="10"/>
        <rFont val="Arial"/>
        <family val="2"/>
      </rPr>
      <t>ESCAVAÇÃO DE VALA PARA PASSAGEM DE TUBULAÇÃO</t>
    </r>
  </si>
  <si>
    <r>
      <rPr>
        <sz val="10"/>
        <rFont val="Arial MT"/>
        <family val="2"/>
      </rPr>
      <t>3.9.1</t>
    </r>
  </si>
  <si>
    <r>
      <rPr>
        <sz val="10"/>
        <rFont val="Arial MT"/>
        <family val="2"/>
      </rPr>
      <t xml:space="preserve">ESCAVAÇÃO MANUAL DE VALA COM PROFUNDIDADE MENOR OU IGUAL A
</t>
    </r>
    <r>
      <rPr>
        <sz val="10"/>
        <rFont val="Arial MT"/>
        <family val="2"/>
      </rPr>
      <t>1,30 M. AF_02/2021</t>
    </r>
  </si>
  <si>
    <r>
      <rPr>
        <sz val="10"/>
        <rFont val="Arial MT"/>
        <family val="2"/>
      </rPr>
      <t>3.9.2</t>
    </r>
  </si>
  <si>
    <r>
      <rPr>
        <sz val="10"/>
        <rFont val="Arial MT"/>
        <family val="2"/>
      </rPr>
      <t>REATERRO MANUAL APILOADO COM SOQUETE. AF_10/2017</t>
    </r>
  </si>
  <si>
    <r>
      <rPr>
        <b/>
        <sz val="10"/>
        <rFont val="Arial"/>
        <family val="2"/>
      </rPr>
      <t>INSTALAÇÕES ELÉTRICAS</t>
    </r>
  </si>
  <si>
    <r>
      <rPr>
        <b/>
        <sz val="10"/>
        <rFont val="Arial"/>
        <family val="2"/>
      </rPr>
      <t>4.1</t>
    </r>
  </si>
  <si>
    <r>
      <rPr>
        <b/>
        <sz val="10"/>
        <rFont val="Arial"/>
        <family val="2"/>
      </rPr>
      <t>Escavação e reaterro</t>
    </r>
  </si>
  <si>
    <r>
      <rPr>
        <sz val="10"/>
        <rFont val="Arial MT"/>
        <family val="2"/>
      </rPr>
      <t>4.1.1</t>
    </r>
  </si>
  <si>
    <r>
      <rPr>
        <sz val="10"/>
        <rFont val="Arial MT"/>
        <family val="2"/>
      </rPr>
      <t>4.1.2</t>
    </r>
  </si>
  <si>
    <r>
      <rPr>
        <sz val="10"/>
        <rFont val="Arial MT"/>
        <family val="2"/>
      </rPr>
      <t xml:space="preserve">REATERRO MANUAL DE VALAS COM COMPACTAÇÃO MECANIZADA.
</t>
    </r>
    <r>
      <rPr>
        <sz val="10"/>
        <rFont val="Arial MT"/>
        <family val="2"/>
      </rPr>
      <t>AF_04/2016</t>
    </r>
  </si>
  <si>
    <r>
      <rPr>
        <sz val="10"/>
        <rFont val="Arial MT"/>
        <family val="2"/>
      </rPr>
      <t>4.1.3</t>
    </r>
  </si>
  <si>
    <r>
      <rPr>
        <sz val="10"/>
        <rFont val="Arial MT"/>
        <family val="2"/>
      </rPr>
      <t xml:space="preserve">CAIXA ENTERRADA ELÉTRICA RETANGULAR, EM CONCRETO PRÉ- MOLDADO, FUNDO COM BRITA, DIMENSÕES INTERNAS: 0,4X0,4X0,4 M.
</t>
    </r>
    <r>
      <rPr>
        <sz val="10"/>
        <rFont val="Arial MT"/>
        <family val="2"/>
      </rPr>
      <t>AF_12/2020</t>
    </r>
  </si>
  <si>
    <r>
      <rPr>
        <b/>
        <sz val="10"/>
        <rFont val="Arial"/>
        <family val="2"/>
      </rPr>
      <t>4.2</t>
    </r>
  </si>
  <si>
    <r>
      <rPr>
        <b/>
        <sz val="10"/>
        <rFont val="Arial"/>
        <family val="2"/>
      </rPr>
      <t>Iluminação</t>
    </r>
  </si>
  <si>
    <r>
      <rPr>
        <sz val="10"/>
        <rFont val="Arial MT"/>
        <family val="2"/>
      </rPr>
      <t>4.2.1</t>
    </r>
  </si>
  <si>
    <r>
      <rPr>
        <sz val="10"/>
        <rFont val="Arial MT"/>
        <family val="2"/>
      </rPr>
      <t>COMP04</t>
    </r>
  </si>
  <si>
    <r>
      <rPr>
        <sz val="10"/>
        <rFont val="Arial MT"/>
        <family val="2"/>
      </rPr>
      <t>LUMINÁRIA LED REFLETOR RETANGULAR BIVOLT, LUZ BRANCA, 50 W</t>
    </r>
  </si>
  <si>
    <r>
      <rPr>
        <sz val="10"/>
        <rFont val="Arial MT"/>
        <family val="2"/>
      </rPr>
      <t>4.2.2</t>
    </r>
  </si>
  <si>
    <r>
      <rPr>
        <sz val="10"/>
        <rFont val="Arial MT"/>
        <family val="2"/>
      </rPr>
      <t xml:space="preserve">GAIOLA PADRÃO EM AÇO CA-50 8.0 MM PARA PROTEÇÃO DAS
</t>
    </r>
    <r>
      <rPr>
        <sz val="10"/>
        <rFont val="Arial MT"/>
        <family val="2"/>
      </rPr>
      <t>LUMINÁRIAS</t>
    </r>
  </si>
  <si>
    <r>
      <rPr>
        <b/>
        <sz val="10"/>
        <rFont val="Arial"/>
        <family val="2"/>
      </rPr>
      <t>4.3</t>
    </r>
  </si>
  <si>
    <r>
      <rPr>
        <b/>
        <sz val="10"/>
        <rFont val="Arial"/>
        <family val="2"/>
      </rPr>
      <t>Caixa PVC</t>
    </r>
  </si>
  <si>
    <r>
      <rPr>
        <sz val="10"/>
        <rFont val="Arial MT"/>
        <family val="2"/>
      </rPr>
      <t>4.3.1</t>
    </r>
  </si>
  <si>
    <r>
      <rPr>
        <sz val="10"/>
        <rFont val="Arial MT"/>
        <family val="2"/>
      </rPr>
      <t xml:space="preserve">CAIXA RETANGULAR 4" X 2" ALTA (2,00 M DO PISO), PVC, INSTALADA EM
</t>
    </r>
    <r>
      <rPr>
        <sz val="10"/>
        <rFont val="Arial MT"/>
        <family val="2"/>
      </rPr>
      <t>PAREDE - FORNECIMENTO E INSTALAÇÃO. AF_12/2015</t>
    </r>
  </si>
  <si>
    <r>
      <rPr>
        <sz val="10"/>
        <rFont val="Arial MT"/>
        <family val="2"/>
      </rPr>
      <t>4.3.2</t>
    </r>
  </si>
  <si>
    <r>
      <rPr>
        <sz val="10"/>
        <rFont val="Arial MT"/>
        <family val="2"/>
      </rPr>
      <t xml:space="preserve">CONDULETE DE ALUMÍNIO, TIPO C, PARA ELETRODUTO DE AÇO
</t>
    </r>
    <r>
      <rPr>
        <sz val="10"/>
        <rFont val="Arial MT"/>
        <family val="2"/>
      </rPr>
      <t>GALVANIZADO DN 20 MM (3/4''), APARENTE - FORNECIMENTO E INSTALAÇÃO. AF_11/2016_P</t>
    </r>
  </si>
  <si>
    <r>
      <rPr>
        <b/>
        <sz val="10"/>
        <rFont val="Arial"/>
        <family val="2"/>
      </rPr>
      <t>4.4</t>
    </r>
  </si>
  <si>
    <r>
      <rPr>
        <b/>
        <sz val="10"/>
        <rFont val="Arial"/>
        <family val="2"/>
      </rPr>
      <t>Tomadas e interruptores</t>
    </r>
  </si>
  <si>
    <r>
      <rPr>
        <sz val="10"/>
        <rFont val="Arial MT"/>
        <family val="2"/>
      </rPr>
      <t>4.4.1</t>
    </r>
  </si>
  <si>
    <r>
      <rPr>
        <sz val="10"/>
        <rFont val="Arial MT"/>
        <family val="2"/>
      </rPr>
      <t xml:space="preserve">TOMADA ALTA DE EMBUTIR (1 MÓDULO), 2P+T 10 A, INCLUINDO
</t>
    </r>
    <r>
      <rPr>
        <sz val="10"/>
        <rFont val="Arial MT"/>
        <family val="2"/>
      </rPr>
      <t>SUPORTE E PLACA - FORNECIMENTO E INSTALAÇÃO. AF_12/2015</t>
    </r>
  </si>
  <si>
    <r>
      <rPr>
        <b/>
        <sz val="10"/>
        <rFont val="Arial"/>
        <family val="2"/>
      </rPr>
      <t>4.5</t>
    </r>
  </si>
  <si>
    <r>
      <rPr>
        <b/>
        <sz val="10"/>
        <rFont val="Arial"/>
        <family val="2"/>
      </rPr>
      <t>Condutores</t>
    </r>
  </si>
  <si>
    <r>
      <rPr>
        <sz val="10"/>
        <rFont val="Arial MT"/>
        <family val="2"/>
      </rPr>
      <t>4.5.1</t>
    </r>
  </si>
  <si>
    <r>
      <rPr>
        <sz val="10"/>
        <rFont val="Arial MT"/>
        <family val="2"/>
      </rPr>
      <t xml:space="preserve">CABO DE COBRE FLEXÍVEL ISOLADO, 2,5 MM², ANTI-CHAMA 450/750 V, PARA CIRCUITOS TERMINAIS - FORNECIMENTO E INSTALAÇÃO.
</t>
    </r>
    <r>
      <rPr>
        <sz val="10"/>
        <rFont val="Arial MT"/>
        <family val="2"/>
      </rPr>
      <t>AF_12/2015</t>
    </r>
  </si>
  <si>
    <r>
      <rPr>
        <b/>
        <sz val="10"/>
        <rFont val="Arial"/>
        <family val="2"/>
      </rPr>
      <t>FEDERAL</t>
    </r>
  </si>
  <si>
    <r>
      <rPr>
        <sz val="10"/>
        <rFont val="Arial MT"/>
        <family val="2"/>
      </rPr>
      <t>4.5.2</t>
    </r>
  </si>
  <si>
    <r>
      <rPr>
        <sz val="10"/>
        <rFont val="Arial MT"/>
        <family val="2"/>
      </rPr>
      <t xml:space="preserve">CABO DE COBRE FLEXÍVEL ISOLADO, 10 MM², ANTI-CHAMA 0,6/1,0 KV,
</t>
    </r>
    <r>
      <rPr>
        <sz val="10"/>
        <rFont val="Arial MT"/>
        <family val="2"/>
      </rPr>
      <t>PARA DISTRIBUIÇÃO - FORNECIMENTO E INSTALAÇÃO. AF_12/2015</t>
    </r>
  </si>
  <si>
    <r>
      <rPr>
        <b/>
        <sz val="10"/>
        <rFont val="Arial"/>
        <family val="2"/>
      </rPr>
      <t>4.6</t>
    </r>
  </si>
  <si>
    <r>
      <rPr>
        <b/>
        <sz val="10"/>
        <rFont val="Arial"/>
        <family val="2"/>
      </rPr>
      <t>Proteção de equipamento</t>
    </r>
  </si>
  <si>
    <r>
      <rPr>
        <sz val="10"/>
        <rFont val="Arial MT"/>
        <family val="2"/>
      </rPr>
      <t>4.6.1</t>
    </r>
  </si>
  <si>
    <r>
      <rPr>
        <sz val="10"/>
        <rFont val="Arial MT"/>
        <family val="2"/>
      </rPr>
      <t xml:space="preserve">DISJUNTOR MONOPOLAR TIPO DIN, CORRENTE NOMINAL DE 20A -
</t>
    </r>
    <r>
      <rPr>
        <sz val="10"/>
        <rFont val="Arial MT"/>
        <family val="2"/>
      </rPr>
      <t>FORNECIMENTO E INSTALAÇÃO. AF_10/2020</t>
    </r>
  </si>
  <si>
    <r>
      <rPr>
        <sz val="10"/>
        <rFont val="Arial MT"/>
        <family val="2"/>
      </rPr>
      <t>4.6.2</t>
    </r>
  </si>
  <si>
    <r>
      <rPr>
        <sz val="10"/>
        <rFont val="Arial MT"/>
        <family val="2"/>
      </rPr>
      <t xml:space="preserve">DISJUNTOR BIPOLAR TIPO DIN, CORRENTE NOMINAL DE 50A -
</t>
    </r>
    <r>
      <rPr>
        <sz val="10"/>
        <rFont val="Arial MT"/>
        <family val="2"/>
      </rPr>
      <t>FORNECIMENTO E INSTALAÇÃO. AF_10/2020</t>
    </r>
  </si>
  <si>
    <r>
      <rPr>
        <sz val="10"/>
        <rFont val="Arial MT"/>
        <family val="2"/>
      </rPr>
      <t>4.6.3</t>
    </r>
  </si>
  <si>
    <r>
      <rPr>
        <sz val="10"/>
        <rFont val="Arial MT"/>
        <family val="2"/>
      </rPr>
      <t xml:space="preserve">HASTE DE ATERRAMENTO 5/8  PARA SPDA - FORNECIMENTO E
</t>
    </r>
    <r>
      <rPr>
        <sz val="10"/>
        <rFont val="Arial MT"/>
        <family val="2"/>
      </rPr>
      <t>INSTALAÇÃO. AF_12/2017</t>
    </r>
  </si>
  <si>
    <r>
      <rPr>
        <b/>
        <sz val="10"/>
        <rFont val="Arial"/>
        <family val="2"/>
      </rPr>
      <t>4.7</t>
    </r>
  </si>
  <si>
    <r>
      <rPr>
        <b/>
        <sz val="10"/>
        <rFont val="Arial"/>
        <family val="2"/>
      </rPr>
      <t>Eletrodutos e tubos</t>
    </r>
  </si>
  <si>
    <r>
      <rPr>
        <sz val="10"/>
        <rFont val="Arial MT"/>
        <family val="2"/>
      </rPr>
      <t>4.7.1</t>
    </r>
  </si>
  <si>
    <r>
      <rPr>
        <sz val="10"/>
        <rFont val="Arial MT"/>
        <family val="2"/>
      </rPr>
      <t xml:space="preserve">ELETRODUTO FLEXÍVEL CORRUGADO, PVC, DN 25 MM (3/4"), PARA CIRCUITOS TERMINAIS, INSTALADO EM PAREDE - FORNECIMENTO E
</t>
    </r>
    <r>
      <rPr>
        <sz val="10"/>
        <rFont val="Arial MT"/>
        <family val="2"/>
      </rPr>
      <t>INSTALAÇÃO. AF_12/2015</t>
    </r>
  </si>
  <si>
    <r>
      <rPr>
        <sz val="10"/>
        <rFont val="Arial MT"/>
        <family val="2"/>
      </rPr>
      <t>4.7.2</t>
    </r>
  </si>
  <si>
    <r>
      <rPr>
        <sz val="10"/>
        <rFont val="Arial MT"/>
        <family val="2"/>
      </rPr>
      <t xml:space="preserve">ELETRODUTO RÍGIDO ROSCÁVEL, PVC, DN 60 MM (2"), PARA REDE
</t>
    </r>
    <r>
      <rPr>
        <sz val="10"/>
        <rFont val="Arial MT"/>
        <family val="2"/>
      </rPr>
      <t>ENTERRADA DE DISTRIBUIÇÃO DE ENERGIA ELÉTRICA - FORNECIMENTO E INSTALAÇÃO. AF_12/2021</t>
    </r>
  </si>
  <si>
    <r>
      <rPr>
        <sz val="10"/>
        <rFont val="Arial MT"/>
        <family val="2"/>
      </rPr>
      <t>4.7.3</t>
    </r>
  </si>
  <si>
    <r>
      <rPr>
        <sz val="10"/>
        <rFont val="Arial MT"/>
        <family val="2"/>
      </rPr>
      <t>ELETROCALHA CH.Aº PRE ZN. FOGO "C" C/ABAS 50X50 MM S/TAMPA</t>
    </r>
  </si>
  <si>
    <r>
      <rPr>
        <sz val="10"/>
        <rFont val="Arial MT"/>
        <family val="2"/>
      </rPr>
      <t>4.7.4</t>
    </r>
  </si>
  <si>
    <r>
      <rPr>
        <sz val="10"/>
        <rFont val="Arial MT"/>
        <family val="2"/>
      </rPr>
      <t>TAMPA DE ENCAIXE PARA ELETROCALHA DE 50 X 50 MM</t>
    </r>
  </si>
  <si>
    <r>
      <rPr>
        <b/>
        <sz val="10"/>
        <rFont val="Arial"/>
        <family val="2"/>
      </rPr>
      <t>4.8</t>
    </r>
  </si>
  <si>
    <r>
      <rPr>
        <b/>
        <sz val="10"/>
        <rFont val="Arial"/>
        <family val="2"/>
      </rPr>
      <t>Quadros</t>
    </r>
  </si>
  <si>
    <r>
      <rPr>
        <sz val="10"/>
        <rFont val="Arial MT"/>
        <family val="2"/>
      </rPr>
      <t>4.8.1</t>
    </r>
  </si>
  <si>
    <r>
      <rPr>
        <sz val="10"/>
        <rFont val="Arial MT"/>
        <family val="2"/>
      </rPr>
      <t xml:space="preserve">QUADRO DE DISTRIBUIÇÃO DE ENERGIA EM CHAPA DE AÇO GALVANIZADO, DE EMBUTIR, COM BARRAMENTO TRIFÁSICO, PARA 12
</t>
    </r>
    <r>
      <rPr>
        <sz val="10"/>
        <rFont val="Arial MT"/>
        <family val="2"/>
      </rPr>
      <t>DISJUNTORES DIN 100A - FORNECIMENTO E INSTALAÇÃO. AF_10/2020</t>
    </r>
  </si>
  <si>
    <r>
      <rPr>
        <b/>
        <sz val="10"/>
        <rFont val="Arial"/>
        <family val="2"/>
      </rPr>
      <t>REFORMA</t>
    </r>
  </si>
  <si>
    <r>
      <rPr>
        <b/>
        <sz val="10"/>
        <rFont val="Arial"/>
        <family val="2"/>
      </rPr>
      <t>5.1</t>
    </r>
  </si>
  <si>
    <r>
      <rPr>
        <b/>
        <sz val="10"/>
        <rFont val="Arial"/>
        <family val="2"/>
      </rPr>
      <t>DEMOLIÇÃO E RETIRADA</t>
    </r>
  </si>
  <si>
    <r>
      <rPr>
        <sz val="10"/>
        <rFont val="Arial MT"/>
        <family val="2"/>
      </rPr>
      <t>5.1.1</t>
    </r>
  </si>
  <si>
    <r>
      <rPr>
        <sz val="10"/>
        <rFont val="Arial MT"/>
        <family val="2"/>
      </rPr>
      <t>DEMOLIÇÃO MANUAL ALVENARIA TIJOLO S/REAP. C/TR.ATE CB. E CARGA</t>
    </r>
  </si>
  <si>
    <r>
      <rPr>
        <sz val="10"/>
        <rFont val="Arial MT"/>
        <family val="2"/>
      </rPr>
      <t>5.1.2</t>
    </r>
  </si>
  <si>
    <r>
      <rPr>
        <sz val="10"/>
        <rFont val="Arial MT"/>
        <family val="2"/>
      </rPr>
      <t xml:space="preserve">DEMOLIÇÃO MANUAL EM CONCRETO SIMPLES C/TR.ATE CB.E CARGA
</t>
    </r>
    <r>
      <rPr>
        <sz val="10"/>
        <rFont val="Arial MT"/>
        <family val="2"/>
      </rPr>
      <t>(O.C.)</t>
    </r>
  </si>
  <si>
    <r>
      <rPr>
        <sz val="10"/>
        <rFont val="Arial MT"/>
        <family val="2"/>
      </rPr>
      <t>5.1.3</t>
    </r>
  </si>
  <si>
    <r>
      <rPr>
        <b/>
        <sz val="10"/>
        <rFont val="Arial"/>
        <family val="2"/>
      </rPr>
      <t>5.2</t>
    </r>
  </si>
  <si>
    <r>
      <rPr>
        <b/>
        <sz val="10"/>
        <rFont val="Arial"/>
        <family val="2"/>
      </rPr>
      <t>CONSTRUÇÃO</t>
    </r>
  </si>
  <si>
    <r>
      <rPr>
        <sz val="10"/>
        <rFont val="Arial MT"/>
        <family val="2"/>
      </rPr>
      <t>5.2.1</t>
    </r>
  </si>
  <si>
    <r>
      <rPr>
        <sz val="10"/>
        <rFont val="Arial MT"/>
        <family val="2"/>
      </rPr>
      <t xml:space="preserve">COMP691_
</t>
    </r>
    <r>
      <rPr>
        <sz val="10"/>
        <rFont val="Arial MT"/>
        <family val="2"/>
      </rPr>
      <t>SEE</t>
    </r>
  </si>
  <si>
    <r>
      <rPr>
        <sz val="10"/>
        <rFont val="Arial MT"/>
        <family val="2"/>
      </rPr>
      <t xml:space="preserve">MURETA POLIESPORTIVA, INCLUSO ESTACA Ø30 CM, VIGA BALDRAME,
</t>
    </r>
    <r>
      <rPr>
        <sz val="10"/>
        <rFont val="Arial MT"/>
        <family val="2"/>
      </rPr>
      <t>PILARETE, VIGA SUPERIOR, CHAPISCO E REBOCO (GOINFRA)</t>
    </r>
  </si>
  <si>
    <r>
      <rPr>
        <sz val="10"/>
        <rFont val="Arial MT"/>
        <family val="2"/>
      </rPr>
      <t>5.2.2</t>
    </r>
  </si>
  <si>
    <r>
      <rPr>
        <sz val="10"/>
        <rFont val="Arial MT"/>
        <family val="2"/>
      </rPr>
      <t>PISO CONCRETO DESEMPENADO ESPESSURA = 5 CM  1:2,5:3,5</t>
    </r>
  </si>
  <si>
    <r>
      <rPr>
        <sz val="10"/>
        <rFont val="Arial MT"/>
        <family val="2"/>
      </rPr>
      <t>5.2.3</t>
    </r>
  </si>
  <si>
    <r>
      <rPr>
        <sz val="10"/>
        <rFont val="Arial MT"/>
        <family val="2"/>
      </rPr>
      <t xml:space="preserve">APLICAÇÃO E LIXAMENTO DE MASSA LÁTEX EM PAREDES, UMA DEMÃO.
</t>
    </r>
    <r>
      <rPr>
        <sz val="10"/>
        <rFont val="Arial MT"/>
        <family val="2"/>
      </rPr>
      <t>AF_06/2014</t>
    </r>
  </si>
  <si>
    <r>
      <rPr>
        <sz val="10"/>
        <rFont val="Arial MT"/>
        <family val="2"/>
      </rPr>
      <t>5.2.4</t>
    </r>
  </si>
  <si>
    <r>
      <rPr>
        <sz val="10"/>
        <rFont val="Arial MT"/>
        <family val="2"/>
      </rPr>
      <t xml:space="preserve">APLICAÇÃO MANUAL DE PINTURA COM TINTA LÁTEX ACRÍLICA EM
</t>
    </r>
    <r>
      <rPr>
        <sz val="10"/>
        <rFont val="Arial MT"/>
        <family val="2"/>
      </rPr>
      <t>PAREDES, DUAS DEMÃOS. AF_06/2014</t>
    </r>
  </si>
  <si>
    <r>
      <rPr>
        <sz val="10"/>
        <rFont val="Arial MT"/>
        <family val="2"/>
      </rPr>
      <t>5.2.5</t>
    </r>
  </si>
  <si>
    <r>
      <rPr>
        <sz val="10"/>
        <rFont val="Arial MT"/>
        <family val="2"/>
      </rPr>
      <t xml:space="preserve">COBERTURA COM TELHA GALVANIZADA ONDULADA 0,5 MM COM
</t>
    </r>
    <r>
      <rPr>
        <sz val="10"/>
        <rFont val="Arial MT"/>
        <family val="2"/>
      </rPr>
      <t>ACESSÓRIOS</t>
    </r>
  </si>
  <si>
    <r>
      <rPr>
        <sz val="10"/>
        <rFont val="Arial MT"/>
        <family val="2"/>
      </rPr>
      <t>5.2.6</t>
    </r>
  </si>
  <si>
    <r>
      <rPr>
        <sz val="10"/>
        <rFont val="Arial MT"/>
        <family val="2"/>
      </rPr>
      <t xml:space="preserve">SUPORTE PADRÃO PARA TABELA BASQUETE EM "U" ENRIJECIDO- 2
</t>
    </r>
    <r>
      <rPr>
        <sz val="10"/>
        <rFont val="Arial MT"/>
        <family val="2"/>
      </rPr>
      <t>UNID. (ASSENTADOS/PINTADOS)</t>
    </r>
  </si>
  <si>
    <r>
      <rPr>
        <sz val="10"/>
        <rFont val="Arial MT"/>
        <family val="2"/>
      </rPr>
      <t>CJ</t>
    </r>
  </si>
  <si>
    <r>
      <rPr>
        <sz val="10"/>
        <rFont val="Arial MT"/>
        <family val="2"/>
      </rPr>
      <t>5.2.7</t>
    </r>
  </si>
  <si>
    <r>
      <rPr>
        <sz val="10"/>
        <rFont val="Arial MT"/>
        <family val="2"/>
      </rPr>
      <t xml:space="preserve">TABELA PARA BASQUETE ESTRUTURA METÁLICA COMPENSADO
</t>
    </r>
    <r>
      <rPr>
        <sz val="10"/>
        <rFont val="Arial MT"/>
        <family val="2"/>
      </rPr>
      <t>(ASSENT./PINTADAS) ARO FLEXÍVEL - 2 UNID.</t>
    </r>
  </si>
  <si>
    <r>
      <rPr>
        <sz val="10"/>
        <rFont val="Arial MT"/>
        <family val="2"/>
      </rPr>
      <t>5.2.8</t>
    </r>
  </si>
  <si>
    <r>
      <rPr>
        <sz val="10"/>
        <rFont val="Arial MT"/>
        <family val="2"/>
      </rPr>
      <t xml:space="preserve">TRAVES FERRO GALVANIZADO PARA FUTEBOL DE SALÃO PINTADAS -
</t>
    </r>
    <r>
      <rPr>
        <sz val="10"/>
        <rFont val="Arial MT"/>
        <family val="2"/>
      </rPr>
      <t>3,00 x 2,00M - 2 UNID.</t>
    </r>
  </si>
  <si>
    <r>
      <rPr>
        <sz val="10"/>
        <rFont val="Arial MT"/>
        <family val="2"/>
      </rPr>
      <t>5.2.9</t>
    </r>
  </si>
  <si>
    <r>
      <rPr>
        <sz val="10"/>
        <rFont val="Arial MT"/>
        <family val="2"/>
      </rPr>
      <t xml:space="preserve">CONJUNTO PARA VOLEIBOL EM FERRO GALVANIZADO COM PINTURA (2
</t>
    </r>
    <r>
      <rPr>
        <sz val="10"/>
        <rFont val="Arial MT"/>
        <family val="2"/>
      </rPr>
      <t>SUPORTES)</t>
    </r>
  </si>
  <si>
    <r>
      <rPr>
        <sz val="10"/>
        <rFont val="Arial MT"/>
        <family val="2"/>
      </rPr>
      <t xml:space="preserve">PINTURA DE PISO COM TINTA ACRÍLICA, APLICAÇÃO MANUAL, 2
</t>
    </r>
    <r>
      <rPr>
        <sz val="10"/>
        <rFont val="Arial MT"/>
        <family val="2"/>
      </rPr>
      <t>DEMÃOS, INCLUSO FUNDO PREPARADOR. AF_05/2021</t>
    </r>
  </si>
  <si>
    <r>
      <rPr>
        <sz val="10"/>
        <rFont val="Arial MT"/>
        <family val="2"/>
      </rPr>
      <t>PINTURA TINTA POLIESPORTIVA - 2 DEMÃOS (PISOS E CIMENTADOS)</t>
    </r>
  </si>
  <si>
    <r>
      <rPr>
        <sz val="10"/>
        <rFont val="Arial MT"/>
        <family val="2"/>
      </rPr>
      <t>DEMARC.QUADRA/VAGAS TINTA POLIESPORTIVA</t>
    </r>
  </si>
  <si>
    <r>
      <rPr>
        <sz val="10"/>
        <rFont val="Arial MT"/>
        <family val="2"/>
      </rPr>
      <t>RASPAGEM E APLICAÇÃO RESINA ACRÍLICA DUAS DEMÃOS</t>
    </r>
  </si>
  <si>
    <r>
      <rPr>
        <sz val="10"/>
        <rFont val="Arial MT"/>
        <family val="2"/>
      </rPr>
      <t xml:space="preserve">COBERTURA COM TELHA FIBERGLASS COM VÉU PROTEÇÃO 1,5 MM COM
</t>
    </r>
    <r>
      <rPr>
        <sz val="10"/>
        <rFont val="Arial MT"/>
        <family val="2"/>
      </rPr>
      <t>ACESSÓRIOS</t>
    </r>
  </si>
  <si>
    <r>
      <rPr>
        <sz val="10"/>
        <rFont val="Arial MT"/>
        <family val="2"/>
      </rPr>
      <t>COMP101</t>
    </r>
  </si>
  <si>
    <r>
      <rPr>
        <sz val="10"/>
        <rFont val="Arial MT"/>
        <family val="2"/>
      </rPr>
      <t xml:space="preserve">POLIMENTO DE PISO GRANITINA/CONCRETO/ASSOALHO ( COM
</t>
    </r>
    <r>
      <rPr>
        <sz val="10"/>
        <rFont val="Arial MT"/>
        <family val="2"/>
      </rPr>
      <t>POLITRIZ)</t>
    </r>
  </si>
  <si>
    <r>
      <rPr>
        <sz val="10"/>
        <rFont val="Arial MT"/>
        <family val="2"/>
      </rPr>
      <t xml:space="preserve">ALAMBRADO PARA QUADRA POLIESPORTIVA, ESTRUTURADO POR
</t>
    </r>
    <r>
      <rPr>
        <sz val="10"/>
        <rFont val="Arial MT"/>
        <family val="2"/>
      </rPr>
      <t>TUBOS DE ACO GALVANIZADO, (MONTANTES COM DIAMETRO 2", TRAVESSAS E ESCORAS COM DIÂMETRO 1 ¼”), COM TELA DE ARAME GALVANIZADO, FIO 12 BWG E MALHA QUADRADA 5X5CM (EXCETO MURETA). AF_03/2021</t>
    </r>
  </si>
  <si>
    <r>
      <rPr>
        <sz val="10"/>
        <rFont val="Arial MT"/>
        <family val="2"/>
      </rPr>
      <t xml:space="preserve">PINTURA COM TINTA ACRÍLICA DE ACABAMENTO APLICADA A ROLO OU
</t>
    </r>
    <r>
      <rPr>
        <sz val="10"/>
        <rFont val="Arial MT"/>
        <family val="2"/>
      </rPr>
      <t>PINCEL SOBRE SUPERFÍCIES METÁLICAS (EXCETO PERFIL) EXECUTADO EM OBRA (02 DEMÃOS). AF_01/2020</t>
    </r>
  </si>
  <si>
    <r>
      <rPr>
        <b/>
        <sz val="10"/>
        <rFont val="Arial"/>
        <family val="2"/>
      </rPr>
      <t>QUADRA POLIESPORTIVA</t>
    </r>
  </si>
  <si>
    <r>
      <rPr>
        <b/>
        <sz val="10"/>
        <rFont val="Arial"/>
        <family val="2"/>
      </rPr>
      <t>6.1</t>
    </r>
  </si>
  <si>
    <r>
      <rPr>
        <b/>
        <sz val="10"/>
        <rFont val="Arial"/>
        <family val="2"/>
      </rPr>
      <t>INTERVENÇÃO EM ESTRUTURA DE CONCRETO ARMADO</t>
    </r>
  </si>
  <si>
    <r>
      <rPr>
        <sz val="10"/>
        <rFont val="Arial MT"/>
        <family val="2"/>
      </rPr>
      <t>6.1.1</t>
    </r>
  </si>
  <si>
    <r>
      <rPr>
        <sz val="10"/>
        <rFont val="Arial MT"/>
        <family val="2"/>
      </rPr>
      <t>ESCOVAMENTO MANUAL DE SUBSTRATO</t>
    </r>
  </si>
  <si>
    <r>
      <rPr>
        <sz val="10"/>
        <rFont val="Arial MT"/>
        <family val="2"/>
      </rPr>
      <t>6.1.2</t>
    </r>
  </si>
  <si>
    <r>
      <rPr>
        <sz val="10"/>
        <rFont val="Arial MT"/>
        <family val="2"/>
      </rPr>
      <t>LIMPEZA DE SUPERFÍCIE COM JATO DE ALTA PRESSÃO. AF_04/2019</t>
    </r>
  </si>
  <si>
    <r>
      <rPr>
        <sz val="10"/>
        <rFont val="Arial MT"/>
        <family val="2"/>
      </rPr>
      <t>6.1.3</t>
    </r>
  </si>
  <si>
    <r>
      <rPr>
        <sz val="10"/>
        <rFont val="Arial MT"/>
        <family val="2"/>
      </rPr>
      <t xml:space="preserve">FABRICAÇÃO DE FÔRMA PARA PILARES E ESTRUTURAS SIMILARES, EM
</t>
    </r>
    <r>
      <rPr>
        <sz val="10"/>
        <rFont val="Arial MT"/>
        <family val="2"/>
      </rPr>
      <t>MADEIRA SERRADA, E=25 MM. AF_09/2020</t>
    </r>
  </si>
  <si>
    <r>
      <rPr>
        <sz val="10"/>
        <rFont val="Arial MT"/>
        <family val="2"/>
      </rPr>
      <t>6.1.4</t>
    </r>
  </si>
  <si>
    <r>
      <rPr>
        <sz val="10"/>
        <rFont val="Arial MT"/>
        <family val="2"/>
      </rPr>
      <t xml:space="preserve">GRAUTE FGK=30 MPA; TRAÇO 1:0,9:1,2:0,6 (EM MASSA SECA DE
</t>
    </r>
    <r>
      <rPr>
        <sz val="10"/>
        <rFont val="Arial MT"/>
        <family val="2"/>
      </rPr>
      <t>CIMENTO/ AREIA GROSSA/ BRITA 0/ ADITIVO) - PREPARO MECÂNICO COM BETONEIRA 400 L. AF_09/2021</t>
    </r>
  </si>
  <si>
    <r>
      <rPr>
        <sz val="10"/>
        <rFont val="Arial MT"/>
        <family val="2"/>
      </rPr>
      <t>6.1.5</t>
    </r>
  </si>
  <si>
    <r>
      <rPr>
        <sz val="10"/>
        <rFont val="Arial MT"/>
        <family val="2"/>
      </rPr>
      <t xml:space="preserve">LANÇAMENTO/APLICAÇÃO/ADENSAMENTO MANUAL DE CONCRETO -
</t>
    </r>
    <r>
      <rPr>
        <sz val="10"/>
        <rFont val="Arial MT"/>
        <family val="2"/>
      </rPr>
      <t>(OBRAS CIVIS)</t>
    </r>
  </si>
  <si>
    <r>
      <rPr>
        <sz val="10"/>
        <rFont val="Arial MT"/>
        <family val="2"/>
      </rPr>
      <t>6.1.6</t>
    </r>
  </si>
  <si>
    <r>
      <rPr>
        <sz val="10"/>
        <rFont val="Arial MT"/>
        <family val="2"/>
      </rPr>
      <t xml:space="preserve">ESCARIFICAÇÃO MANUAL, CORTE DE CONCRETO ATÉ 3CM DE
</t>
    </r>
    <r>
      <rPr>
        <sz val="10"/>
        <rFont val="Arial MT"/>
        <family val="2"/>
      </rPr>
      <t>PROFUNDIDADE</t>
    </r>
  </si>
  <si>
    <r>
      <rPr>
        <sz val="10"/>
        <rFont val="Arial MT"/>
        <family val="2"/>
      </rPr>
      <t>6.1.7</t>
    </r>
  </si>
  <si>
    <r>
      <rPr>
        <sz val="10"/>
        <rFont val="Arial MT"/>
        <family val="2"/>
      </rPr>
      <t xml:space="preserve">ARMAÇÃO DE BLOCO, VIGA BALDRAME OU SAPATA UTILIZANDO AÇO CA-
</t>
    </r>
    <r>
      <rPr>
        <sz val="10"/>
        <rFont val="Arial MT"/>
        <family val="2"/>
      </rPr>
      <t>50 DE 6,3 MM - MONTAGEM. AF_06/2017</t>
    </r>
  </si>
  <si>
    <r>
      <rPr>
        <sz val="10"/>
        <rFont val="Arial MT"/>
        <family val="2"/>
      </rPr>
      <t>KG</t>
    </r>
  </si>
  <si>
    <r>
      <rPr>
        <b/>
        <sz val="10"/>
        <rFont val="Arial"/>
        <family val="2"/>
      </rPr>
      <t>6.2</t>
    </r>
  </si>
  <si>
    <r>
      <rPr>
        <b/>
        <sz val="10"/>
        <rFont val="Arial"/>
        <family val="2"/>
      </rPr>
      <t>INTERVENÇÃO EM ESTRUTURA METÁLICA</t>
    </r>
  </si>
  <si>
    <r>
      <rPr>
        <sz val="10"/>
        <rFont val="Arial MT"/>
        <family val="2"/>
      </rPr>
      <t>6.2.1</t>
    </r>
  </si>
  <si>
    <r>
      <rPr>
        <sz val="10"/>
        <rFont val="Arial MT"/>
        <family val="2"/>
      </rPr>
      <t>ANDAIME METALICO TORRE (ALUGUEL/MES)</t>
    </r>
  </si>
  <si>
    <r>
      <rPr>
        <sz val="10"/>
        <rFont val="Arial MT"/>
        <family val="2"/>
      </rPr>
      <t>6.2.2</t>
    </r>
  </si>
  <si>
    <r>
      <rPr>
        <sz val="10"/>
        <rFont val="Arial MT"/>
        <family val="2"/>
      </rPr>
      <t>LIXAMENTO MANUAL EM SUPERFÍCIES METÁLICAS EM OBRA. AF_01/2020</t>
    </r>
  </si>
  <si>
    <r>
      <rPr>
        <sz val="10"/>
        <rFont val="Arial MT"/>
        <family val="2"/>
      </rPr>
      <t>6.2.3</t>
    </r>
  </si>
  <si>
    <r>
      <rPr>
        <sz val="10"/>
        <rFont val="Arial MT"/>
        <family val="2"/>
      </rPr>
      <t xml:space="preserve">JATEAMENTO ABRASIVO COM GRANALHA DE AÇO EM PERFIL METÁLICO
</t>
    </r>
    <r>
      <rPr>
        <sz val="10"/>
        <rFont val="Arial MT"/>
        <family val="2"/>
      </rPr>
      <t>EM FÁBRICA. AF_01/2020</t>
    </r>
  </si>
  <si>
    <r>
      <rPr>
        <sz val="10"/>
        <rFont val="Arial MT"/>
        <family val="2"/>
      </rPr>
      <t>6.2.4</t>
    </r>
  </si>
  <si>
    <r>
      <rPr>
        <sz val="10"/>
        <rFont val="Arial MT"/>
        <family val="2"/>
      </rPr>
      <t>LIMPEZA DE ESTRUT.METAL.S/ANDAIME</t>
    </r>
  </si>
  <si>
    <r>
      <rPr>
        <sz val="10"/>
        <rFont val="Arial MT"/>
        <family val="2"/>
      </rPr>
      <t>6.2.5</t>
    </r>
  </si>
  <si>
    <r>
      <rPr>
        <sz val="10"/>
        <rFont val="Arial MT"/>
        <family val="2"/>
      </rPr>
      <t>FUNDO ANTICORROSIVO PARA ESQUADRIAS METÁLICAS</t>
    </r>
  </si>
  <si>
    <r>
      <rPr>
        <sz val="10"/>
        <rFont val="Arial MT"/>
        <family val="2"/>
      </rPr>
      <t>6.2.6</t>
    </r>
  </si>
  <si>
    <r>
      <rPr>
        <sz val="10"/>
        <rFont val="Arial MT"/>
        <family val="2"/>
      </rPr>
      <t>PINTURA ESMALTE ALQUIDICO EST.METALICA 1 DEMAO</t>
    </r>
  </si>
  <si>
    <r>
      <rPr>
        <b/>
        <sz val="10"/>
        <rFont val="Arial"/>
        <family val="2"/>
      </rPr>
      <t>DIVERSOS</t>
    </r>
  </si>
  <si>
    <r>
      <rPr>
        <sz val="10"/>
        <rFont val="Arial MT"/>
        <family val="2"/>
      </rPr>
      <t>7.1</t>
    </r>
  </si>
  <si>
    <r>
      <rPr>
        <sz val="10"/>
        <rFont val="Arial MT"/>
        <family val="2"/>
      </rPr>
      <t>LIMPEZA FINAL DE OBRA - (OBRAS CIVIS)</t>
    </r>
  </si>
  <si>
    <r>
      <rPr>
        <b/>
        <sz val="10"/>
        <rFont val="Arial"/>
        <family val="2"/>
      </rPr>
      <t>Totais sem BDI</t>
    </r>
  </si>
  <si>
    <r>
      <rPr>
        <b/>
        <sz val="10"/>
        <rFont val="Arial"/>
        <family val="2"/>
      </rPr>
      <t>Total sem BDI</t>
    </r>
  </si>
  <si>
    <r>
      <rPr>
        <b/>
        <sz val="10"/>
        <rFont val="Arial"/>
        <family val="2"/>
      </rPr>
      <t>Total do BDI</t>
    </r>
  </si>
  <si>
    <r>
      <rPr>
        <b/>
        <sz val="10"/>
        <rFont val="Arial"/>
        <family val="2"/>
      </rPr>
      <t>Total Geral</t>
    </r>
  </si>
  <si>
    <r>
      <rPr>
        <b/>
        <sz val="10"/>
        <rFont val="Arial"/>
        <family val="2"/>
      </rPr>
      <t>TOTAL ESTADUAL COM BDI</t>
    </r>
  </si>
  <si>
    <r>
      <rPr>
        <b/>
        <sz val="10"/>
        <rFont val="Arial"/>
        <family val="2"/>
      </rPr>
      <t>TOTAL FEDERAL COM BDI</t>
    </r>
  </si>
  <si>
    <r>
      <rPr>
        <b/>
        <sz val="10"/>
        <rFont val="Tahoma"/>
        <family val="2"/>
      </rPr>
      <t>DISCRIMINAÇÃO</t>
    </r>
  </si>
  <si>
    <r>
      <rPr>
        <b/>
        <sz val="10"/>
        <rFont val="Tahoma"/>
        <family val="2"/>
      </rPr>
      <t>VALOR</t>
    </r>
  </si>
  <si>
    <r>
      <rPr>
        <b/>
        <sz val="10"/>
        <rFont val="Tahoma"/>
        <family val="2"/>
      </rPr>
      <t xml:space="preserve">PRAZO DE EXECUÇÃO
</t>
    </r>
    <r>
      <rPr>
        <b/>
        <sz val="10"/>
        <rFont val="Tahoma"/>
        <family val="2"/>
      </rPr>
      <t>30 DIAS</t>
    </r>
  </si>
  <si>
    <r>
      <rPr>
        <b/>
        <sz val="10"/>
        <rFont val="Tahoma"/>
        <family val="2"/>
      </rPr>
      <t>60 DIAS</t>
    </r>
  </si>
  <si>
    <r>
      <rPr>
        <b/>
        <sz val="10"/>
        <rFont val="Tahoma"/>
        <family val="2"/>
      </rPr>
      <t>90 DIAS</t>
    </r>
  </si>
  <si>
    <r>
      <rPr>
        <b/>
        <sz val="10"/>
        <rFont val="Tahoma"/>
        <family val="2"/>
      </rPr>
      <t>120 DIAS</t>
    </r>
  </si>
  <si>
    <r>
      <rPr>
        <b/>
        <sz val="10"/>
        <rFont val="Tahoma"/>
        <family val="2"/>
      </rPr>
      <t>SERVIÇOS PRELIMINARES</t>
    </r>
  </si>
  <si>
    <r>
      <rPr>
        <b/>
        <sz val="10"/>
        <rFont val="Tahoma"/>
        <family val="2"/>
      </rPr>
      <t>ADMINISTRAÇÃO</t>
    </r>
  </si>
  <si>
    <r>
      <rPr>
        <b/>
        <sz val="10"/>
        <rFont val="Tahoma"/>
        <family val="2"/>
      </rPr>
      <t>REFORMA</t>
    </r>
  </si>
  <si>
    <r>
      <rPr>
        <b/>
        <sz val="10"/>
        <rFont val="Tahoma"/>
        <family val="2"/>
      </rPr>
      <t>QUADRA POLIESPORTIVA</t>
    </r>
  </si>
  <si>
    <r>
      <rPr>
        <b/>
        <sz val="10"/>
        <rFont val="Tahoma"/>
        <family val="2"/>
      </rPr>
      <t>INSTALAÇÕES DRENAGEM PLUVIAL</t>
    </r>
  </si>
  <si>
    <r>
      <rPr>
        <b/>
        <sz val="10"/>
        <rFont val="Tahoma"/>
        <family val="2"/>
      </rPr>
      <t>INSTALAÇÕES ELÉTRICAS</t>
    </r>
  </si>
  <si>
    <r>
      <rPr>
        <b/>
        <sz val="10"/>
        <rFont val="Tahoma"/>
        <family val="2"/>
      </rPr>
      <t>DIVERSOS</t>
    </r>
  </si>
  <si>
    <r>
      <rPr>
        <b/>
        <sz val="10"/>
        <rFont val="Tahoma"/>
        <family val="2"/>
      </rPr>
      <t>VALOR TOTAL</t>
    </r>
  </si>
  <si>
    <r>
      <rPr>
        <b/>
        <sz val="10"/>
        <rFont val="Tahoma"/>
        <family val="2"/>
      </rPr>
      <t>Percentual parcial</t>
    </r>
  </si>
  <si>
    <r>
      <rPr>
        <b/>
        <sz val="10"/>
        <rFont val="Tahoma"/>
        <family val="2"/>
      </rPr>
      <t>Valor parcial com BDI</t>
    </r>
  </si>
  <si>
    <r>
      <rPr>
        <b/>
        <sz val="10"/>
        <rFont val="Tahoma"/>
        <family val="2"/>
      </rPr>
      <t>Percentual acumulado</t>
    </r>
  </si>
  <si>
    <r>
      <rPr>
        <b/>
        <sz val="10"/>
        <rFont val="Tahoma"/>
        <family val="2"/>
      </rPr>
      <t>Valor acumulado com BDI</t>
    </r>
  </si>
  <si>
    <r>
      <rPr>
        <sz val="10"/>
        <rFont val="Verdana"/>
        <family val="2"/>
      </rPr>
      <t>END.: RUA CAROLINA VAZ, Nº 298, CENTRO, PIRES BELO (CATALÃO) - GO.</t>
    </r>
  </si>
  <si>
    <r>
      <rPr>
        <sz val="10"/>
        <rFont val="Verdana"/>
        <family val="2"/>
      </rPr>
      <t>LOCAL: PIRES BELO (CATALÃO) - GO.</t>
    </r>
  </si>
  <si>
    <r>
      <rPr>
        <sz val="10"/>
        <rFont val="Verdana"/>
        <family val="2"/>
      </rPr>
      <t>ÁREA : 665,11 m²</t>
    </r>
  </si>
  <si>
    <r>
      <rPr>
        <b/>
        <sz val="10"/>
        <rFont val="Tahoma"/>
        <family val="2"/>
      </rPr>
      <t>VALORES DE BDI POR TIPO DE OBRA %</t>
    </r>
  </si>
  <si>
    <r>
      <rPr>
        <b/>
        <sz val="10"/>
        <rFont val="Tahoma"/>
        <family val="2"/>
      </rPr>
      <t>TIPO DE OBRA</t>
    </r>
  </si>
  <si>
    <r>
      <rPr>
        <sz val="10"/>
        <rFont val="Verdana"/>
        <family val="2"/>
      </rPr>
      <t>1 Quartil</t>
    </r>
  </si>
  <si>
    <r>
      <rPr>
        <sz val="10"/>
        <rFont val="Verdana"/>
        <family val="2"/>
      </rPr>
      <t>Médio</t>
    </r>
  </si>
  <si>
    <r>
      <rPr>
        <sz val="10"/>
        <rFont val="Verdana"/>
        <family val="2"/>
      </rPr>
      <t>3 Quartil</t>
    </r>
  </si>
  <si>
    <r>
      <rPr>
        <sz val="10"/>
        <rFont val="Verdana"/>
        <family val="2"/>
      </rPr>
      <t>Construção de Edifícios</t>
    </r>
  </si>
  <si>
    <r>
      <rPr>
        <b/>
        <sz val="10"/>
        <rFont val="Tahoma"/>
        <family val="2"/>
      </rPr>
      <t>VALORES DE REFERÊNCIA - %</t>
    </r>
  </si>
  <si>
    <r>
      <rPr>
        <b/>
        <sz val="10"/>
        <rFont val="Tahoma"/>
        <family val="2"/>
      </rPr>
      <t>BDI ADOTADO %</t>
    </r>
  </si>
  <si>
    <r>
      <rPr>
        <b/>
        <sz val="10"/>
        <rFont val="Tahoma"/>
        <family val="2"/>
      </rPr>
      <t>1º QUARTIL</t>
    </r>
  </si>
  <si>
    <r>
      <rPr>
        <b/>
        <sz val="10"/>
        <rFont val="Tahoma"/>
        <family val="2"/>
      </rPr>
      <t>MÉDIO</t>
    </r>
  </si>
  <si>
    <r>
      <rPr>
        <b/>
        <sz val="10"/>
        <rFont val="Tahoma"/>
        <family val="2"/>
      </rPr>
      <t>3º QUARTIL</t>
    </r>
  </si>
  <si>
    <r>
      <rPr>
        <sz val="10"/>
        <rFont val="Verdana"/>
        <family val="2"/>
      </rPr>
      <t>Administração Central</t>
    </r>
  </si>
  <si>
    <r>
      <rPr>
        <sz val="10"/>
        <rFont val="Verdana"/>
        <family val="2"/>
      </rPr>
      <t>Seguro e Garantia (*)</t>
    </r>
  </si>
  <si>
    <r>
      <rPr>
        <sz val="10"/>
        <rFont val="Verdana"/>
        <family val="2"/>
      </rPr>
      <t>Risco</t>
    </r>
  </si>
  <si>
    <r>
      <rPr>
        <sz val="10"/>
        <rFont val="Verdana"/>
        <family val="2"/>
      </rPr>
      <t>Despesas Financeiras</t>
    </r>
  </si>
  <si>
    <r>
      <rPr>
        <sz val="10"/>
        <rFont val="Verdana"/>
        <family val="2"/>
      </rPr>
      <t>Lucro</t>
    </r>
  </si>
  <si>
    <r>
      <rPr>
        <b/>
        <sz val="10"/>
        <rFont val="Tahoma"/>
        <family val="2"/>
      </rPr>
      <t xml:space="preserve">Tributos </t>
    </r>
    <r>
      <rPr>
        <b/>
        <i/>
        <sz val="10"/>
        <rFont val="Verdana"/>
        <family val="2"/>
      </rPr>
      <t>(Confins, PIS e ISSQN)</t>
    </r>
  </si>
  <si>
    <r>
      <rPr>
        <sz val="10"/>
        <rFont val="Verdana"/>
        <family val="2"/>
      </rPr>
      <t>COFINS</t>
    </r>
  </si>
  <si>
    <r>
      <rPr>
        <sz val="10"/>
        <rFont val="Verdana"/>
        <family val="2"/>
      </rPr>
      <t>PIS</t>
    </r>
  </si>
  <si>
    <r>
      <rPr>
        <sz val="10"/>
        <rFont val="Verdana"/>
        <family val="2"/>
      </rPr>
      <t>ISSQN (**)</t>
    </r>
  </si>
  <si>
    <r>
      <rPr>
        <b/>
        <sz val="10"/>
        <rFont val="Tahoma"/>
        <family val="2"/>
      </rPr>
      <t>TOTAL</t>
    </r>
  </si>
  <si>
    <r>
      <rPr>
        <sz val="8"/>
        <color rgb="FF000080"/>
        <rFont val="Verdana"/>
        <family val="2"/>
      </rPr>
      <t xml:space="preserve">OBS:
</t>
    </r>
    <r>
      <rPr>
        <sz val="8"/>
        <color rgb="FF000080"/>
        <rFont val="Verdana"/>
        <family val="2"/>
      </rPr>
      <t xml:space="preserve">(*) - PODE HAVER GARANTIA DESDE QUE PREVISTO NO EDITAL DA LICITAÇÃO E NO CONTRATO DE EXECUÇÃO.
</t>
    </r>
    <r>
      <rPr>
        <sz val="8"/>
        <color rgb="FF000080"/>
        <rFont val="Verdana"/>
        <family val="2"/>
      </rPr>
      <t xml:space="preserve">(**) - PODEM SER ACEITOS OUTROS PERCENTUAIS DE ISS DESDE QUE DEVIDAMENTE EMBASADOS NA LEGISLAÇÃO MUNICIPAL.
</t>
    </r>
    <r>
      <rPr>
        <sz val="8"/>
        <color rgb="FF000080"/>
        <rFont val="Verdana"/>
        <family val="2"/>
      </rPr>
      <t>(***) - CONTRIBUIÇÃO PREVIDENCIÁRIA INSTITUÍDA PARA DESONERAR A FOLHA DE SALÁRIOS DE DIVERSAS ATIVIDADES ECONÔMICAS DA CONSTRUÇÃO CIVIL PODERÁ IMPACTAR AS TAXAS DE BDI MEDIANTE A MAJORAÇÃO DO PERCENTUAL CORRESPONDENTE A 4,5%</t>
    </r>
  </si>
  <si>
    <t>Planilha Orçamentária Sintética Com Valor do Material e da Mão de Obra</t>
  </si>
  <si>
    <t>Obra                                                                                                                           Bancos                                                                B.D.I.                                                          Encargos Sociais
CRE: CRE-CATALÃO                                                                                                SINAPI - 03/2023 - Goiás                                         22,75%                                                        Onerado                                                                                                                                                        OBRA: COLÉGIO ESTADUAL CAROLINA VAZ DA COSTA                                         SICRO3 - 01/2023 - Goiás
END.: UA CAROLINA VAZ, Nº 298, CENTRO, PIRES BELO (CATALÃO) - GO.             AGETOP CIVIL - 05/2023 - Goiás                                                                                                                                                                                                                                                                       LOCAL: PIRES BELO (CATALÃO) - GO. 
ÁREA: 665,11m²</t>
  </si>
  <si>
    <r>
      <rPr>
        <b/>
        <sz val="10"/>
        <rFont val="Tahoma"/>
        <family val="2"/>
      </rPr>
      <t xml:space="preserve">                                                                                                                </t>
    </r>
    <r>
      <rPr>
        <b/>
        <u/>
        <sz val="10"/>
        <rFont val="Tahoma"/>
        <family val="2"/>
      </rPr>
      <t xml:space="preserve">PLANILHA RESUMO
</t>
    </r>
    <r>
      <rPr>
        <b/>
        <sz val="10"/>
        <rFont val="Tahoma"/>
        <family val="2"/>
      </rPr>
      <t xml:space="preserve">CRE:         </t>
    </r>
    <r>
      <rPr>
        <sz val="10"/>
        <rFont val="Verdana"/>
        <family val="2"/>
      </rPr>
      <t xml:space="preserve">CRE-CATALÃO
</t>
    </r>
    <r>
      <rPr>
        <b/>
        <sz val="10"/>
        <rFont val="Tahoma"/>
        <family val="2"/>
      </rPr>
      <t xml:space="preserve">OBRA:      </t>
    </r>
    <r>
      <rPr>
        <sz val="10"/>
        <rFont val="Verdana"/>
        <family val="2"/>
      </rPr>
      <t xml:space="preserve">COLÉGIO ESTADUAL CAROLINA VAZ DA COSTA
</t>
    </r>
    <r>
      <rPr>
        <b/>
        <sz val="10"/>
        <rFont val="Tahoma"/>
        <family val="2"/>
      </rPr>
      <t xml:space="preserve">END.:        </t>
    </r>
    <r>
      <rPr>
        <sz val="10"/>
        <rFont val="Verdana"/>
        <family val="2"/>
      </rPr>
      <t xml:space="preserve">RUA CAROLINA VAZ, Nº 298, CENTRO, PIRES BELO (CATALÃO) - GO.
</t>
    </r>
    <r>
      <rPr>
        <b/>
        <sz val="10"/>
        <rFont val="Tahoma"/>
        <family val="2"/>
      </rPr>
      <t xml:space="preserve">LOCAL:     </t>
    </r>
    <r>
      <rPr>
        <sz val="10"/>
        <rFont val="Verdana"/>
        <family val="2"/>
      </rPr>
      <t xml:space="preserve">PIRES BELO (CATALÃO) - GO.
</t>
    </r>
    <r>
      <rPr>
        <b/>
        <sz val="10"/>
        <rFont val="Tahoma"/>
        <family val="2"/>
      </rPr>
      <t xml:space="preserve">ÁREA:       </t>
    </r>
    <r>
      <rPr>
        <sz val="10"/>
        <rFont val="Verdana"/>
        <family val="2"/>
      </rPr>
      <t xml:space="preserve">665,11 m²
</t>
    </r>
    <r>
      <rPr>
        <b/>
        <sz val="10"/>
        <rFont val="Tahoma"/>
        <family val="2"/>
      </rPr>
      <t xml:space="preserve">BDI: </t>
    </r>
    <r>
      <rPr>
        <sz val="10"/>
        <rFont val="Verdana"/>
        <family val="2"/>
      </rPr>
      <t>22,75%</t>
    </r>
  </si>
  <si>
    <t>COMPOSIÇÃO ANALÍTICA DO BDI (ONERADO)</t>
  </si>
  <si>
    <t>OBRA: COLÉGIO ESTADUAL CAROLINA VAZ DA COSTA</t>
  </si>
  <si>
    <t>L = taxa de lucro.</t>
  </si>
  <si>
    <t>I = taxa de tributos;</t>
  </si>
  <si>
    <t xml:space="preserve">S = taxa de seguro; R = taxa de risco e G = garantia do empreendimento; </t>
  </si>
  <si>
    <t>DF = taxa das despesas financeiras;</t>
  </si>
  <si>
    <t xml:space="preserve">AC = taxa de rateio da Administração Central; </t>
  </si>
  <si>
    <t>Onde:</t>
  </si>
  <si>
    <t xml:space="preserve">Fonte da composição, valores de referência e fórmula do BDI:  Acórdão 2622/2013 - TCU - Plenário 
</t>
  </si>
  <si>
    <t>Os valores de BDI acima foram calculados com emprego da fórmula abaixo:</t>
  </si>
  <si>
    <t>CRE:         CRE-CATALÃO</t>
  </si>
  <si>
    <t xml:space="preserve">OBRA:      COLÉGIO ESTADUAL CAROLINA VAZ DA  </t>
  </si>
  <si>
    <t>END.:        RUA CAROLINA VAZ, Nº 298, CENTRO, PIRES                        LOCAL:     PIRES BELO (CATALÃO) - GO.</t>
  </si>
  <si>
    <r>
      <rPr>
        <b/>
        <sz val="10"/>
        <rFont val="Tahoma"/>
        <family val="2"/>
      </rPr>
      <t xml:space="preserve">                                                                    </t>
    </r>
    <r>
      <rPr>
        <b/>
        <u/>
        <sz val="10"/>
        <rFont val="Tahoma"/>
        <family val="2"/>
      </rPr>
      <t xml:space="preserve">PARCELA DE MAIOR RELEVÂNCIA
</t>
    </r>
    <r>
      <rPr>
        <sz val="10"/>
        <rFont val="Verdana"/>
        <family val="2"/>
      </rPr>
      <t xml:space="preserve">
</t>
    </r>
  </si>
  <si>
    <t>ÁREA:       665,11 m²</t>
  </si>
  <si>
    <r>
      <t xml:space="preserve">
                                                                             CRONOGRAMA FISICO-FINANCEIRO
CRE: </t>
    </r>
    <r>
      <rPr>
        <sz val="10"/>
        <rFont val="Arial"/>
        <family val="2"/>
      </rPr>
      <t xml:space="preserve">CRE-CATALÃO                                                                                                                         </t>
    </r>
    <r>
      <rPr>
        <b/>
        <sz val="10"/>
        <rFont val="Arial"/>
        <family val="2"/>
      </rPr>
      <t xml:space="preserve">FONTES: </t>
    </r>
    <r>
      <rPr>
        <sz val="10"/>
        <rFont val="Arial"/>
        <family val="2"/>
      </rPr>
      <t xml:space="preserve">SINAPI - 03/2023 - Goiás                                                           </t>
    </r>
    <r>
      <rPr>
        <b/>
        <sz val="10"/>
        <rFont val="Arial"/>
        <family val="2"/>
      </rPr>
      <t xml:space="preserve">OBRA: </t>
    </r>
    <r>
      <rPr>
        <sz val="10"/>
        <rFont val="Arial"/>
        <family val="2"/>
      </rPr>
      <t xml:space="preserve">COLEGIO ESTADUAL CAROLINA VAZ DA COSTA                                                     </t>
    </r>
    <r>
      <rPr>
        <b/>
        <sz val="10"/>
        <rFont val="Arial"/>
        <family val="2"/>
      </rPr>
      <t xml:space="preserve">                             </t>
    </r>
    <r>
      <rPr>
        <sz val="10"/>
        <rFont val="Arial"/>
        <family val="2"/>
      </rPr>
      <t xml:space="preserve">SICRO3 - 01/2023 - Goiás                                                     </t>
    </r>
    <r>
      <rPr>
        <b/>
        <sz val="10"/>
        <rFont val="Arial"/>
        <family val="2"/>
      </rPr>
      <t xml:space="preserve">END: </t>
    </r>
    <r>
      <rPr>
        <sz val="10"/>
        <rFont val="Arial"/>
        <family val="2"/>
      </rPr>
      <t xml:space="preserve">RUA CAROLINA VAZ, Nº 298, CENTRO, PIRES BELO (CATALÃO ) -GO                                                      AGETOP CIVIL - 05/2023 - Goiás                           </t>
    </r>
    <r>
      <rPr>
        <b/>
        <sz val="10"/>
        <rFont val="Arial"/>
        <family val="2"/>
      </rPr>
      <t xml:space="preserve">LOCAL: </t>
    </r>
    <r>
      <rPr>
        <sz val="10"/>
        <rFont val="Arial"/>
        <family val="2"/>
      </rPr>
      <t xml:space="preserve">PIRES BELO (CATALÃO) - GO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 xml:space="preserve">ÁREA: </t>
    </r>
    <r>
      <rPr>
        <sz val="10"/>
        <rFont val="Arial"/>
        <family val="2"/>
      </rPr>
      <t xml:space="preserve">665,11M²                                                                                                                                         </t>
    </r>
    <r>
      <rPr>
        <b/>
        <sz val="10"/>
        <rFont val="Arial"/>
        <family val="2"/>
      </rPr>
      <t>BDI: 22,75%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</si>
</sst>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\ %"/>
    <numFmt numFmtId="165" formatCode="m\.d\.yy;@"/>
    <numFmt numFmtId="166" formatCode="0.000"/>
  </numFmts>
  <fonts count="22">
    <font>
      <sz val="10"/>
      <color rgb="FF000000"/>
      <name val="Times New Roman"/>
      <charset val="204"/>
    </font>
    <font>
      <b/>
      <sz val="10"/>
      <name val="Tahoma"/>
    </font>
    <font>
      <sz val="10"/>
      <name val="Verdana"/>
    </font>
    <font>
      <sz val="10"/>
      <color rgb="FF000000"/>
      <name val="Verdana"/>
      <family val="2"/>
    </font>
    <font>
      <b/>
      <sz val="10"/>
      <color rgb="FF000000"/>
      <name val="Tahoma"/>
      <family val="2"/>
    </font>
    <font>
      <b/>
      <sz val="10"/>
      <name val="Arial"/>
    </font>
    <font>
      <b/>
      <sz val="10"/>
      <color rgb="FF000000"/>
      <name val="Arial"/>
      <family val="2"/>
    </font>
    <font>
      <sz val="10"/>
      <name val="Arial MT"/>
    </font>
    <font>
      <sz val="10"/>
      <color rgb="FF000000"/>
      <name val="Arial MT"/>
      <family val="2"/>
    </font>
    <font>
      <b/>
      <sz val="10"/>
      <color rgb="FF0000FF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10"/>
      <name val="Verdana"/>
      <family val="2"/>
    </font>
    <font>
      <b/>
      <sz val="10"/>
      <name val="Arial"/>
      <family val="2"/>
    </font>
    <font>
      <sz val="10"/>
      <name val="Arial MT"/>
      <family val="2"/>
    </font>
    <font>
      <b/>
      <i/>
      <sz val="10"/>
      <name val="Verdana"/>
      <family val="2"/>
    </font>
    <font>
      <sz val="8"/>
      <color rgb="FF000080"/>
      <name val="Verdana"/>
      <family val="2"/>
    </font>
    <font>
      <sz val="10"/>
      <color rgb="FF000000"/>
      <name val="Times New Roman"/>
      <charset val="204"/>
    </font>
    <font>
      <sz val="10"/>
      <name val="Times New Roman"/>
      <family val="2"/>
      <charset val="204"/>
    </font>
    <font>
      <sz val="1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A6A6A6"/>
      </patternFill>
    </fill>
    <fill>
      <patternFill patternType="solid">
        <fgColor rgb="FFC0C0C0"/>
      </patternFill>
    </fill>
    <fill>
      <patternFill patternType="solid">
        <fgColor rgb="FFFFF1CC"/>
      </patternFill>
    </fill>
    <fill>
      <patternFill patternType="solid">
        <fgColor rgb="FFD9D9D9"/>
      </patternFill>
    </fill>
    <fill>
      <patternFill patternType="solid">
        <fgColor rgb="FFB4C5E7"/>
      </patternFill>
    </fill>
    <fill>
      <patternFill patternType="solid">
        <fgColor rgb="FFBEBEBE"/>
      </patternFill>
    </fill>
    <fill>
      <patternFill patternType="solid">
        <fgColor rgb="FFFFFF99"/>
      </patternFill>
    </fill>
    <fill>
      <patternFill patternType="solid">
        <fgColor rgb="FFFF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200"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 indent="2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right" vertical="top" wrapText="1" indent="2"/>
    </xf>
    <xf numFmtId="4" fontId="4" fillId="0" borderId="4" xfId="0" applyNumberFormat="1" applyFont="1" applyBorder="1" applyAlignment="1">
      <alignment horizontal="right" vertical="top" shrinkToFit="1"/>
    </xf>
    <xf numFmtId="0" fontId="1" fillId="0" borderId="2" xfId="0" applyFont="1" applyBorder="1" applyAlignment="1">
      <alignment horizontal="left" vertical="top" wrapText="1"/>
    </xf>
    <xf numFmtId="10" fontId="4" fillId="0" borderId="1" xfId="0" applyNumberFormat="1" applyFont="1" applyBorder="1" applyAlignment="1">
      <alignment horizontal="right" vertical="top" shrinkToFit="1"/>
    </xf>
    <xf numFmtId="0" fontId="1" fillId="2" borderId="2" xfId="0" applyFont="1" applyFill="1" applyBorder="1" applyAlignment="1">
      <alignment horizontal="right" vertical="top" wrapText="1" indent="1"/>
    </xf>
    <xf numFmtId="4" fontId="4" fillId="2" borderId="4" xfId="0" applyNumberFormat="1" applyFont="1" applyFill="1" applyBorder="1" applyAlignment="1">
      <alignment horizontal="right" vertical="top" shrinkToFit="1"/>
    </xf>
    <xf numFmtId="0" fontId="1" fillId="2" borderId="2" xfId="0" applyFont="1" applyFill="1" applyBorder="1" applyAlignment="1">
      <alignment horizontal="left" vertical="top" wrapText="1" indent="1"/>
    </xf>
    <xf numFmtId="10" fontId="4" fillId="2" borderId="1" xfId="0" applyNumberFormat="1" applyFont="1" applyFill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left" vertical="top" shrinkToFit="1"/>
    </xf>
    <xf numFmtId="0" fontId="0" fillId="3" borderId="1" xfId="0" applyFill="1" applyBorder="1" applyAlignment="1">
      <alignment horizontal="left" wrapText="1"/>
    </xf>
    <xf numFmtId="0" fontId="5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center" vertical="top" shrinkToFit="1"/>
    </xf>
    <xf numFmtId="164" fontId="6" fillId="3" borderId="1" xfId="0" applyNumberFormat="1" applyFont="1" applyFill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0" fillId="0" borderId="1" xfId="0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shrinkToFit="1"/>
    </xf>
    <xf numFmtId="2" fontId="8" fillId="0" borderId="1" xfId="0" applyNumberFormat="1" applyFont="1" applyBorder="1" applyAlignment="1">
      <alignment horizontal="left" vertical="top" indent="2" shrinkToFit="1"/>
    </xf>
    <xf numFmtId="4" fontId="8" fillId="0" borderId="1" xfId="0" applyNumberFormat="1" applyFont="1" applyBorder="1" applyAlignment="1">
      <alignment horizontal="center" vertical="top" shrinkToFit="1"/>
    </xf>
    <xf numFmtId="164" fontId="8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left" vertical="center" wrapText="1"/>
    </xf>
    <xf numFmtId="1" fontId="8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shrinkToFit="1"/>
    </xf>
    <xf numFmtId="2" fontId="8" fillId="0" borderId="1" xfId="0" applyNumberFormat="1" applyFont="1" applyBorder="1" applyAlignment="1">
      <alignment horizontal="left" vertical="center" indent="2" shrinkToFit="1"/>
    </xf>
    <xf numFmtId="164" fontId="8" fillId="0" borderId="1" xfId="0" applyNumberFormat="1" applyFont="1" applyBorder="1" applyAlignment="1">
      <alignment horizontal="center" vertical="center" shrinkToFit="1"/>
    </xf>
    <xf numFmtId="165" fontId="8" fillId="0" borderId="1" xfId="0" applyNumberFormat="1" applyFont="1" applyBorder="1" applyAlignment="1">
      <alignment horizontal="left" vertical="top" shrinkToFit="1"/>
    </xf>
    <xf numFmtId="164" fontId="8" fillId="0" borderId="1" xfId="0" applyNumberFormat="1" applyFont="1" applyBorder="1" applyAlignment="1">
      <alignment horizontal="right" vertical="center" indent="2" shrinkToFit="1"/>
    </xf>
    <xf numFmtId="164" fontId="8" fillId="0" borderId="1" xfId="0" applyNumberFormat="1" applyFont="1" applyBorder="1" applyAlignment="1">
      <alignment horizontal="right" vertical="top" indent="2" shrinkToFit="1"/>
    </xf>
    <xf numFmtId="2" fontId="6" fillId="3" borderId="1" xfId="0" applyNumberFormat="1" applyFont="1" applyFill="1" applyBorder="1" applyAlignment="1">
      <alignment horizontal="center" vertical="top" shrinkToFit="1"/>
    </xf>
    <xf numFmtId="164" fontId="6" fillId="3" borderId="1" xfId="0" applyNumberFormat="1" applyFont="1" applyFill="1" applyBorder="1" applyAlignment="1">
      <alignment horizontal="right" vertical="top" indent="2" shrinkToFit="1"/>
    </xf>
    <xf numFmtId="4" fontId="6" fillId="3" borderId="1" xfId="0" applyNumberFormat="1" applyFont="1" applyFill="1" applyBorder="1" applyAlignment="1">
      <alignment horizontal="left" vertical="top" indent="2" shrinkToFit="1"/>
    </xf>
    <xf numFmtId="1" fontId="8" fillId="0" borderId="1" xfId="0" applyNumberFormat="1" applyFont="1" applyBorder="1" applyAlignment="1">
      <alignment horizontal="left" vertical="center" indent="2" shrinkToFit="1"/>
    </xf>
    <xf numFmtId="166" fontId="8" fillId="0" borderId="1" xfId="0" applyNumberFormat="1" applyFont="1" applyBorder="1" applyAlignment="1">
      <alignment horizontal="center" vertical="center" shrinkToFit="1"/>
    </xf>
    <xf numFmtId="166" fontId="8" fillId="0" borderId="1" xfId="0" applyNumberFormat="1" applyFont="1" applyBorder="1" applyAlignment="1">
      <alignment horizontal="left" vertical="center" indent="1" shrinkToFit="1"/>
    </xf>
    <xf numFmtId="0" fontId="5" fillId="4" borderId="1" xfId="0" applyFont="1" applyFill="1" applyBorder="1" applyAlignment="1">
      <alignment horizontal="left" vertical="center" wrapText="1" indent="1"/>
    </xf>
    <xf numFmtId="1" fontId="8" fillId="0" borderId="1" xfId="0" applyNumberFormat="1" applyFont="1" applyBorder="1" applyAlignment="1">
      <alignment horizontal="left" vertical="top" indent="2" shrinkToFit="1"/>
    </xf>
    <xf numFmtId="0" fontId="7" fillId="0" borderId="1" xfId="0" applyFont="1" applyBorder="1" applyAlignment="1">
      <alignment horizontal="left" vertical="top" wrapText="1" indent="1"/>
    </xf>
    <xf numFmtId="2" fontId="6" fillId="3" borderId="1" xfId="0" applyNumberFormat="1" applyFont="1" applyFill="1" applyBorder="1" applyAlignment="1">
      <alignment horizontal="left" vertical="top" indent="2" shrinkToFit="1"/>
    </xf>
    <xf numFmtId="4" fontId="6" fillId="3" borderId="1" xfId="0" applyNumberFormat="1" applyFont="1" applyFill="1" applyBorder="1" applyAlignment="1">
      <alignment horizontal="left" vertical="top" indent="1" shrinkToFit="1"/>
    </xf>
    <xf numFmtId="165" fontId="8" fillId="0" borderId="1" xfId="0" applyNumberFormat="1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top" wrapText="1" indent="2"/>
    </xf>
    <xf numFmtId="164" fontId="8" fillId="0" borderId="1" xfId="0" applyNumberFormat="1" applyFont="1" applyBorder="1" applyAlignment="1">
      <alignment horizontal="left" vertical="top" indent="2" shrinkToFit="1"/>
    </xf>
    <xf numFmtId="0" fontId="5" fillId="4" borderId="1" xfId="0" applyFont="1" applyFill="1" applyBorder="1" applyAlignment="1">
      <alignment horizontal="left" vertical="top" wrapText="1" indent="1"/>
    </xf>
    <xf numFmtId="0" fontId="0" fillId="0" borderId="12" xfId="0" applyBorder="1" applyAlignment="1">
      <alignment horizontal="left" wrapText="1"/>
    </xf>
    <xf numFmtId="0" fontId="1" fillId="5" borderId="1" xfId="0" applyFont="1" applyFill="1" applyBorder="1" applyAlignment="1">
      <alignment horizontal="left" vertical="top" wrapText="1" indent="3"/>
    </xf>
    <xf numFmtId="0" fontId="0" fillId="5" borderId="1" xfId="0" applyFill="1" applyBorder="1" applyAlignment="1">
      <alignment horizontal="left" wrapText="1"/>
    </xf>
    <xf numFmtId="0" fontId="1" fillId="5" borderId="1" xfId="0" applyFont="1" applyFill="1" applyBorder="1" applyAlignment="1">
      <alignment horizontal="left" vertical="top" wrapText="1" indent="2"/>
    </xf>
    <xf numFmtId="1" fontId="4" fillId="6" borderId="1" xfId="0" applyNumberFormat="1" applyFont="1" applyFill="1" applyBorder="1" applyAlignment="1">
      <alignment horizontal="right" vertical="top" shrinkToFit="1"/>
    </xf>
    <xf numFmtId="0" fontId="1" fillId="6" borderId="1" xfId="0" applyFont="1" applyFill="1" applyBorder="1" applyAlignment="1">
      <alignment horizontal="left" vertical="top" wrapText="1"/>
    </xf>
    <xf numFmtId="10" fontId="9" fillId="0" borderId="1" xfId="0" applyNumberFormat="1" applyFont="1" applyBorder="1" applyAlignment="1">
      <alignment horizontal="left" vertical="top" indent="2" shrinkToFit="1"/>
    </xf>
    <xf numFmtId="4" fontId="3" fillId="0" borderId="1" xfId="0" applyNumberFormat="1" applyFont="1" applyBorder="1" applyAlignment="1">
      <alignment horizontal="left" vertical="top" indent="1" shrinkToFit="1"/>
    </xf>
    <xf numFmtId="10" fontId="9" fillId="0" borderId="1" xfId="0" applyNumberFormat="1" applyFont="1" applyBorder="1" applyAlignment="1">
      <alignment horizontal="left" vertical="top" indent="3" shrinkToFit="1"/>
    </xf>
    <xf numFmtId="0" fontId="1" fillId="0" borderId="1" xfId="0" applyFont="1" applyBorder="1" applyAlignment="1">
      <alignment horizontal="left" vertical="top" wrapText="1"/>
    </xf>
    <xf numFmtId="0" fontId="0" fillId="7" borderId="1" xfId="0" applyFill="1" applyBorder="1" applyAlignment="1">
      <alignment horizontal="left" wrapText="1"/>
    </xf>
    <xf numFmtId="0" fontId="1" fillId="7" borderId="1" xfId="0" applyFont="1" applyFill="1" applyBorder="1" applyAlignment="1">
      <alignment horizontal="left" vertical="top" wrapText="1"/>
    </xf>
    <xf numFmtId="10" fontId="9" fillId="7" borderId="1" xfId="0" applyNumberFormat="1" applyFont="1" applyFill="1" applyBorder="1" applyAlignment="1">
      <alignment horizontal="left" vertical="top" indent="2" shrinkToFit="1"/>
    </xf>
    <xf numFmtId="10" fontId="9" fillId="7" borderId="1" xfId="0" applyNumberFormat="1" applyFont="1" applyFill="1" applyBorder="1" applyAlignment="1">
      <alignment horizontal="left" vertical="top" indent="3" shrinkToFit="1"/>
    </xf>
    <xf numFmtId="4" fontId="3" fillId="7" borderId="1" xfId="0" applyNumberFormat="1" applyFont="1" applyFill="1" applyBorder="1" applyAlignment="1">
      <alignment horizontal="left" vertical="top" indent="2" shrinkToFit="1"/>
    </xf>
    <xf numFmtId="4" fontId="3" fillId="7" borderId="1" xfId="0" applyNumberFormat="1" applyFont="1" applyFill="1" applyBorder="1" applyAlignment="1">
      <alignment horizontal="left" vertical="top" indent="1" shrinkToFit="1"/>
    </xf>
    <xf numFmtId="4" fontId="3" fillId="7" borderId="1" xfId="0" applyNumberFormat="1" applyFont="1" applyFill="1" applyBorder="1" applyAlignment="1">
      <alignment horizontal="right" vertical="top" indent="1" shrinkToFit="1"/>
    </xf>
    <xf numFmtId="0" fontId="2" fillId="0" borderId="1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 indent="1"/>
    </xf>
    <xf numFmtId="2" fontId="3" fillId="0" borderId="1" xfId="0" applyNumberFormat="1" applyFont="1" applyBorder="1" applyAlignment="1">
      <alignment horizontal="left" vertical="top" indent="2" shrinkToFit="1"/>
    </xf>
    <xf numFmtId="0" fontId="1" fillId="3" borderId="1" xfId="0" applyFont="1" applyFill="1" applyBorder="1" applyAlignment="1">
      <alignment horizontal="left" vertical="top" wrapText="1" indent="1"/>
    </xf>
    <xf numFmtId="0" fontId="1" fillId="3" borderId="1" xfId="0" applyFont="1" applyFill="1" applyBorder="1" applyAlignment="1">
      <alignment horizontal="left" vertical="top" wrapText="1"/>
    </xf>
    <xf numFmtId="2" fontId="3" fillId="0" borderId="1" xfId="0" applyNumberFormat="1" applyFont="1" applyBorder="1" applyAlignment="1">
      <alignment horizontal="right" vertical="top" shrinkToFit="1"/>
    </xf>
    <xf numFmtId="2" fontId="3" fillId="8" borderId="1" xfId="0" applyNumberFormat="1" applyFont="1" applyFill="1" applyBorder="1" applyAlignment="1">
      <alignment horizontal="right" vertical="top" shrinkToFit="1"/>
    </xf>
    <xf numFmtId="2" fontId="4" fillId="0" borderId="1" xfId="0" applyNumberFormat="1" applyFont="1" applyBorder="1" applyAlignment="1">
      <alignment horizontal="right" vertical="top" shrinkToFi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44" fontId="1" fillId="6" borderId="1" xfId="1" applyFont="1" applyFill="1" applyBorder="1" applyAlignment="1">
      <alignment horizontal="left" vertical="top" wrapText="1"/>
    </xf>
    <xf numFmtId="44" fontId="0" fillId="0" borderId="1" xfId="1" applyFont="1" applyBorder="1" applyAlignment="1">
      <alignment horizontal="left" wrapText="1"/>
    </xf>
    <xf numFmtId="44" fontId="1" fillId="5" borderId="1" xfId="0" applyNumberFormat="1" applyFont="1" applyFill="1" applyBorder="1" applyAlignment="1">
      <alignment horizontal="left" vertical="top" wrapText="1"/>
    </xf>
    <xf numFmtId="4" fontId="0" fillId="0" borderId="0" xfId="0" applyNumberFormat="1" applyAlignment="1">
      <alignment horizontal="left" vertical="top"/>
    </xf>
    <xf numFmtId="0" fontId="18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0" borderId="0" xfId="0" applyAlignment="1">
      <alignment horizontal="left" wrapText="1"/>
    </xf>
    <xf numFmtId="0" fontId="18" fillId="0" borderId="11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top" wrapText="1"/>
    </xf>
    <xf numFmtId="0" fontId="18" fillId="0" borderId="14" xfId="0" applyFont="1" applyBorder="1" applyAlignment="1">
      <alignment vertical="top" wrapText="1"/>
    </xf>
    <xf numFmtId="0" fontId="18" fillId="0" borderId="15" xfId="0" applyFont="1" applyBorder="1" applyAlignment="1">
      <alignment vertical="top" wrapText="1"/>
    </xf>
    <xf numFmtId="0" fontId="18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right" vertical="top" wrapText="1"/>
    </xf>
    <xf numFmtId="0" fontId="13" fillId="0" borderId="7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 indent="1"/>
    </xf>
    <xf numFmtId="0" fontId="5" fillId="0" borderId="6" xfId="0" applyFont="1" applyBorder="1" applyAlignment="1">
      <alignment horizontal="left" vertical="top" wrapText="1" indent="1"/>
    </xf>
    <xf numFmtId="0" fontId="5" fillId="0" borderId="5" xfId="0" applyFont="1" applyBorder="1" applyAlignment="1">
      <alignment horizontal="left" vertical="top" wrapText="1" indent="2"/>
    </xf>
    <xf numFmtId="0" fontId="5" fillId="0" borderId="6" xfId="0" applyFont="1" applyBorder="1" applyAlignment="1">
      <alignment horizontal="left" vertical="top" wrapText="1" indent="2"/>
    </xf>
    <xf numFmtId="0" fontId="0" fillId="0" borderId="5" xfId="0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 indent="2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 indent="4"/>
    </xf>
    <xf numFmtId="0" fontId="5" fillId="0" borderId="3" xfId="0" applyFont="1" applyBorder="1" applyAlignment="1">
      <alignment horizontal="left" vertical="top" wrapText="1" indent="4"/>
    </xf>
    <xf numFmtId="0" fontId="5" fillId="0" borderId="4" xfId="0" applyFont="1" applyBorder="1" applyAlignment="1">
      <alignment horizontal="left" vertical="top" wrapText="1" indent="4"/>
    </xf>
    <xf numFmtId="4" fontId="6" fillId="0" borderId="2" xfId="0" applyNumberFormat="1" applyFont="1" applyBorder="1" applyAlignment="1">
      <alignment horizontal="left" vertical="top" indent="10" shrinkToFit="1"/>
    </xf>
    <xf numFmtId="4" fontId="6" fillId="0" borderId="4" xfId="0" applyNumberFormat="1" applyFont="1" applyBorder="1" applyAlignment="1">
      <alignment horizontal="left" vertical="top" indent="10" shrinkToFit="1"/>
    </xf>
    <xf numFmtId="0" fontId="0" fillId="0" borderId="13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 wrapText="1" indent="3"/>
    </xf>
    <xf numFmtId="0" fontId="5" fillId="0" borderId="3" xfId="0" applyFont="1" applyBorder="1" applyAlignment="1">
      <alignment horizontal="left" vertical="top" wrapText="1" indent="3"/>
    </xf>
    <xf numFmtId="0" fontId="5" fillId="0" borderId="4" xfId="0" applyFont="1" applyBorder="1" applyAlignment="1">
      <alignment horizontal="left" vertical="top" wrapText="1" indent="3"/>
    </xf>
    <xf numFmtId="0" fontId="5" fillId="3" borderId="2" xfId="0" applyFont="1" applyFill="1" applyBorder="1" applyAlignment="1">
      <alignment horizontal="right" vertical="top" wrapText="1"/>
    </xf>
    <xf numFmtId="0" fontId="5" fillId="3" borderId="3" xfId="0" applyFont="1" applyFill="1" applyBorder="1" applyAlignment="1">
      <alignment horizontal="right" vertical="top" wrapText="1"/>
    </xf>
    <xf numFmtId="0" fontId="5" fillId="3" borderId="4" xfId="0" applyFont="1" applyFill="1" applyBorder="1" applyAlignment="1">
      <alignment horizontal="right" vertical="top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 shrinkToFit="1"/>
    </xf>
    <xf numFmtId="4" fontId="6" fillId="0" borderId="3" xfId="0" applyNumberFormat="1" applyFont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0" fontId="13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0" fillId="5" borderId="5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 indent="8"/>
    </xf>
    <xf numFmtId="0" fontId="1" fillId="5" borderId="6" xfId="0" applyFont="1" applyFill="1" applyBorder="1" applyAlignment="1">
      <alignment horizontal="left" vertical="top" wrapText="1" indent="8"/>
    </xf>
    <xf numFmtId="0" fontId="0" fillId="5" borderId="2" xfId="0" applyFill="1" applyBorder="1" applyAlignment="1">
      <alignment horizontal="left" vertical="top" wrapText="1" indent="2"/>
    </xf>
    <xf numFmtId="0" fontId="0" fillId="5" borderId="3" xfId="0" applyFill="1" applyBorder="1" applyAlignment="1">
      <alignment horizontal="left" vertical="top" wrapText="1" indent="2"/>
    </xf>
    <xf numFmtId="0" fontId="0" fillId="5" borderId="4" xfId="0" applyFill="1" applyBorder="1" applyAlignment="1">
      <alignment horizontal="left" vertical="top" wrapText="1" indent="2"/>
    </xf>
    <xf numFmtId="0" fontId="12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21" fillId="0" borderId="18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7" xfId="0" applyFont="1" applyBorder="1" applyAlignment="1">
      <alignment horizontal="center" vertical="top"/>
    </xf>
    <xf numFmtId="0" fontId="3" fillId="0" borderId="1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3" xfId="0" applyFont="1" applyFill="1" applyBorder="1" applyAlignment="1">
      <alignment horizontal="left" vertical="top" wrapText="1" indent="3"/>
    </xf>
    <xf numFmtId="0" fontId="1" fillId="3" borderId="4" xfId="0" applyFont="1" applyFill="1" applyBorder="1" applyAlignment="1">
      <alignment horizontal="left" vertical="top" wrapText="1" indent="3"/>
    </xf>
    <xf numFmtId="0" fontId="1" fillId="3" borderId="5" xfId="0" applyFont="1" applyFill="1" applyBorder="1" applyAlignment="1">
      <alignment horizontal="left" vertical="top" wrapText="1" indent="1"/>
    </xf>
    <xf numFmtId="0" fontId="1" fillId="3" borderId="6" xfId="0" applyFont="1" applyFill="1" applyBorder="1" applyAlignment="1">
      <alignment horizontal="left" vertical="top" wrapText="1" indent="1"/>
    </xf>
    <xf numFmtId="0" fontId="12" fillId="0" borderId="7" xfId="0" applyFont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9" borderId="11" xfId="0" applyFill="1" applyBorder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0" fillId="9" borderId="12" xfId="0" applyFill="1" applyBorder="1" applyAlignment="1">
      <alignment horizontal="left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1135207</xdr:colOff>
      <xdr:row>0</xdr:row>
      <xdr:rowOff>890909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4A3D9B8-D232-4CF8-A356-C142020C47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36945" r="12485" b="37366"/>
        <a:stretch/>
      </xdr:blipFill>
      <xdr:spPr>
        <a:xfrm>
          <a:off x="76200" y="133350"/>
          <a:ext cx="1697182" cy="757559"/>
        </a:xfrm>
        <a:prstGeom prst="rect">
          <a:avLst/>
        </a:prstGeom>
      </xdr:spPr>
    </xdr:pic>
    <xdr:clientData/>
  </xdr:twoCellAnchor>
  <xdr:twoCellAnchor>
    <xdr:from>
      <xdr:col>1</xdr:col>
      <xdr:colOff>1190623</xdr:colOff>
      <xdr:row>0</xdr:row>
      <xdr:rowOff>47625</xdr:rowOff>
    </xdr:from>
    <xdr:to>
      <xdr:col>5</xdr:col>
      <xdr:colOff>676274</xdr:colOff>
      <xdr:row>0</xdr:row>
      <xdr:rowOff>971550</xdr:rowOff>
    </xdr:to>
    <xdr:sp macro="" textlink="">
      <xdr:nvSpPr>
        <xdr:cNvPr id="5" name="Caixa de Texto 2">
          <a:extLst>
            <a:ext uri="{FF2B5EF4-FFF2-40B4-BE49-F238E27FC236}">
              <a16:creationId xmlns:a16="http://schemas.microsoft.com/office/drawing/2014/main" id="{4541CAC8-5FFE-44BA-BCC8-DDE5248D3D39}"/>
            </a:ext>
          </a:extLst>
        </xdr:cNvPr>
        <xdr:cNvSpPr txBox="1">
          <a:spLocks noChangeArrowheads="1"/>
        </xdr:cNvSpPr>
      </xdr:nvSpPr>
      <xdr:spPr bwMode="auto">
        <a:xfrm>
          <a:off x="1828798" y="47625"/>
          <a:ext cx="5257801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KATIA CONSTRUTORA E INCORPORADORA LTDA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CNPJ:44.212.368/0001-99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ENDEREÇO: AVENIDA</a:t>
          </a:r>
          <a:r>
            <a:rPr lang="pt-BR" sz="900" baseline="0">
              <a:effectLst/>
              <a:latin typeface="+mn-lt"/>
              <a:ea typeface="Times New Roman"/>
            </a:rPr>
            <a:t> ELIAS BUFAIÇAL, S/N </a:t>
          </a:r>
          <a:r>
            <a:rPr lang="pt-BR" sz="900">
              <a:effectLst/>
              <a:latin typeface="+mn-lt"/>
              <a:ea typeface="Times New Roman"/>
            </a:rPr>
            <a:t>QD 36 LT. 17, JARDIM BELVEDERE – CALDAS NOVAS-GO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CEP: 75696-320 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FONE: (64) 9 92916060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E-MAIL: KATIASUPERFIX@OUTLOOK.COM</a:t>
          </a:r>
          <a:endParaRPr lang="pt-BR" sz="900">
            <a:effectLst/>
            <a:latin typeface="+mn-lt"/>
          </a:endParaRPr>
        </a:p>
        <a:p>
          <a:pPr>
            <a:spcAft>
              <a:spcPts val="0"/>
            </a:spcAft>
          </a:pPr>
          <a:r>
            <a:rPr lang="pt-BR" sz="105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133350</xdr:rowOff>
    </xdr:from>
    <xdr:to>
      <xdr:col>1</xdr:col>
      <xdr:colOff>1125682</xdr:colOff>
      <xdr:row>0</xdr:row>
      <xdr:rowOff>890909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E0A50E-48FD-4D58-B3B7-96882D0EC2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36945" r="12485" b="37366"/>
        <a:stretch/>
      </xdr:blipFill>
      <xdr:spPr>
        <a:xfrm>
          <a:off x="66675" y="133350"/>
          <a:ext cx="1697182" cy="757559"/>
        </a:xfrm>
        <a:prstGeom prst="rect">
          <a:avLst/>
        </a:prstGeom>
      </xdr:spPr>
    </xdr:pic>
    <xdr:clientData/>
  </xdr:twoCellAnchor>
  <xdr:twoCellAnchor>
    <xdr:from>
      <xdr:col>1</xdr:col>
      <xdr:colOff>1181097</xdr:colOff>
      <xdr:row>0</xdr:row>
      <xdr:rowOff>47625</xdr:rowOff>
    </xdr:from>
    <xdr:to>
      <xdr:col>5</xdr:col>
      <xdr:colOff>409574</xdr:colOff>
      <xdr:row>0</xdr:row>
      <xdr:rowOff>971550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092A0924-5B46-4437-A398-0DBF2E4EB186}"/>
            </a:ext>
          </a:extLst>
        </xdr:cNvPr>
        <xdr:cNvSpPr txBox="1">
          <a:spLocks noChangeArrowheads="1"/>
        </xdr:cNvSpPr>
      </xdr:nvSpPr>
      <xdr:spPr bwMode="auto">
        <a:xfrm>
          <a:off x="1819272" y="47625"/>
          <a:ext cx="4905377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KATIA CONSTRUTORA E INCORPORADORA LTDA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CNPJ:44.212.368/0001-99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ENDEREÇO: AVENIDA</a:t>
          </a:r>
          <a:r>
            <a:rPr lang="pt-BR" sz="900" baseline="0">
              <a:effectLst/>
              <a:latin typeface="+mn-lt"/>
              <a:ea typeface="Times New Roman"/>
            </a:rPr>
            <a:t> ELIAS BUFAIÇAL, S/N </a:t>
          </a:r>
          <a:r>
            <a:rPr lang="pt-BR" sz="900">
              <a:effectLst/>
              <a:latin typeface="+mn-lt"/>
              <a:ea typeface="Times New Roman"/>
            </a:rPr>
            <a:t>QD 36 LT. 17, JARDIM BELVEDERE – CALDAS NOVAS-GO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CEP: 75696-320 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FONE: (64) 9 92916060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E-MAIL: KATIASUPERFIX@OUTLOOK.COM</a:t>
          </a:r>
          <a:endParaRPr lang="pt-BR" sz="900">
            <a:effectLst/>
            <a:latin typeface="+mn-lt"/>
          </a:endParaRPr>
        </a:p>
        <a:p>
          <a:pPr>
            <a:spcAft>
              <a:spcPts val="0"/>
            </a:spcAft>
          </a:pPr>
          <a:r>
            <a:rPr lang="pt-BR" sz="105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80963</xdr:colOff>
      <xdr:row>0</xdr:row>
      <xdr:rowOff>166687</xdr:rowOff>
    </xdr:from>
    <xdr:to>
      <xdr:col>2</xdr:col>
      <xdr:colOff>663720</xdr:colOff>
      <xdr:row>0</xdr:row>
      <xdr:rowOff>924246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3F9F53F-9453-4BFB-B2A3-832DCE9AEB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36945" r="12485" b="37366"/>
        <a:stretch/>
      </xdr:blipFill>
      <xdr:spPr>
        <a:xfrm>
          <a:off x="80963" y="166687"/>
          <a:ext cx="1690038" cy="757559"/>
        </a:xfrm>
        <a:prstGeom prst="rect">
          <a:avLst/>
        </a:prstGeom>
      </xdr:spPr>
    </xdr:pic>
    <xdr:clientData/>
  </xdr:twoCellAnchor>
  <xdr:twoCellAnchor>
    <xdr:from>
      <xdr:col>3</xdr:col>
      <xdr:colOff>19048</xdr:colOff>
      <xdr:row>0</xdr:row>
      <xdr:rowOff>76200</xdr:rowOff>
    </xdr:from>
    <xdr:to>
      <xdr:col>4</xdr:col>
      <xdr:colOff>266699</xdr:colOff>
      <xdr:row>0</xdr:row>
      <xdr:rowOff>1000125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D1177AF8-FF21-41A3-9BBA-6D9CE926D9C1}"/>
            </a:ext>
          </a:extLst>
        </xdr:cNvPr>
        <xdr:cNvSpPr txBox="1">
          <a:spLocks noChangeArrowheads="1"/>
        </xdr:cNvSpPr>
      </xdr:nvSpPr>
      <xdr:spPr bwMode="auto">
        <a:xfrm>
          <a:off x="1800223" y="76200"/>
          <a:ext cx="5124451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KATIA CONSTRUTORA E INCORPORADORA LTDA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CNPJ:44.212.368/0001-99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ENDEREÇO: AVENIDA</a:t>
          </a:r>
          <a:r>
            <a:rPr lang="pt-BR" sz="900" baseline="0">
              <a:effectLst/>
              <a:latin typeface="+mn-lt"/>
              <a:ea typeface="Times New Roman"/>
            </a:rPr>
            <a:t> ELIAS BUFAIÇAL, S/N </a:t>
          </a:r>
          <a:r>
            <a:rPr lang="pt-BR" sz="900">
              <a:effectLst/>
              <a:latin typeface="+mn-lt"/>
              <a:ea typeface="Times New Roman"/>
            </a:rPr>
            <a:t>QD 36 LT. 17, JARDIM BELVEDERE – CALDAS NOVAS-GO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CEP: 75696-320 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FONE: (64) 9 92916060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E-MAIL: KATIASUPERFIX@OUTLOOK.COM</a:t>
          </a:r>
          <a:endParaRPr lang="pt-BR" sz="900">
            <a:effectLst/>
            <a:latin typeface="+mn-lt"/>
          </a:endParaRPr>
        </a:p>
        <a:p>
          <a:pPr>
            <a:spcAft>
              <a:spcPts val="0"/>
            </a:spcAft>
          </a:pPr>
          <a:r>
            <a:rPr lang="pt-BR" sz="105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1</xdr:col>
      <xdr:colOff>1163782</xdr:colOff>
      <xdr:row>0</xdr:row>
      <xdr:rowOff>919484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AC5200A-B7D9-4F7F-9DDC-FCDB13CBCC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36945" r="12485" b="37366"/>
        <a:stretch/>
      </xdr:blipFill>
      <xdr:spPr>
        <a:xfrm>
          <a:off x="104775" y="161925"/>
          <a:ext cx="1697182" cy="757559"/>
        </a:xfrm>
        <a:prstGeom prst="rect">
          <a:avLst/>
        </a:prstGeom>
      </xdr:spPr>
    </xdr:pic>
    <xdr:clientData/>
  </xdr:twoCellAnchor>
  <xdr:twoCellAnchor>
    <xdr:from>
      <xdr:col>1</xdr:col>
      <xdr:colOff>1200148</xdr:colOff>
      <xdr:row>0</xdr:row>
      <xdr:rowOff>57150</xdr:rowOff>
    </xdr:from>
    <xdr:to>
      <xdr:col>5</xdr:col>
      <xdr:colOff>504824</xdr:colOff>
      <xdr:row>0</xdr:row>
      <xdr:rowOff>981075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80B65A01-AB23-4EE2-A9FD-7A87EE68A9D5}"/>
            </a:ext>
          </a:extLst>
        </xdr:cNvPr>
        <xdr:cNvSpPr txBox="1">
          <a:spLocks noChangeArrowheads="1"/>
        </xdr:cNvSpPr>
      </xdr:nvSpPr>
      <xdr:spPr bwMode="auto">
        <a:xfrm>
          <a:off x="1838323" y="57150"/>
          <a:ext cx="5124451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KATIA CONSTRUTORA E INCORPORADORA LTDA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CNPJ:44.212.368/0001-99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ENDEREÇO: AVENIDA</a:t>
          </a:r>
          <a:r>
            <a:rPr lang="pt-BR" sz="900" baseline="0">
              <a:effectLst/>
              <a:latin typeface="+mn-lt"/>
              <a:ea typeface="Times New Roman"/>
            </a:rPr>
            <a:t> ELIAS BUFAIÇAL, S/N </a:t>
          </a:r>
          <a:r>
            <a:rPr lang="pt-BR" sz="900">
              <a:effectLst/>
              <a:latin typeface="+mn-lt"/>
              <a:ea typeface="Times New Roman"/>
            </a:rPr>
            <a:t>QD 36 LT. 17, JARDIM BELVEDERE – CALDAS NOVAS-GO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CEP: 75696-320 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FONE: (64) 9 92916060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E-MAIL: KATIASUPERFIX@OUTLOOK.COM</a:t>
          </a:r>
          <a:endParaRPr lang="pt-BR" sz="900">
            <a:effectLst/>
            <a:latin typeface="+mn-lt"/>
          </a:endParaRPr>
        </a:p>
        <a:p>
          <a:pPr>
            <a:spcAft>
              <a:spcPts val="0"/>
            </a:spcAft>
          </a:pPr>
          <a:r>
            <a:rPr lang="pt-BR" sz="105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277876</xdr:colOff>
      <xdr:row>23</xdr:row>
      <xdr:rowOff>397255</xdr:rowOff>
    </xdr:from>
    <xdr:ext cx="3964304" cy="423789"/>
    <xdr:pic>
      <xdr:nvPicPr>
        <xdr:cNvPr id="18" name="image5.pn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76" y="6312280"/>
          <a:ext cx="3964304" cy="423789"/>
        </a:xfrm>
        <a:prstGeom prst="rect">
          <a:avLst/>
        </a:prstGeom>
      </xdr:spPr>
    </xdr:pic>
    <xdr:clientData/>
  </xdr:oneCellAnchor>
  <xdr:twoCellAnchor editAs="oneCell">
    <xdr:from>
      <xdr:col>0</xdr:col>
      <xdr:colOff>104775</xdr:colOff>
      <xdr:row>0</xdr:row>
      <xdr:rowOff>123825</xdr:rowOff>
    </xdr:from>
    <xdr:to>
      <xdr:col>0</xdr:col>
      <xdr:colOff>1801957</xdr:colOff>
      <xdr:row>0</xdr:row>
      <xdr:rowOff>881384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D84F5BC-EE7E-488F-B26B-3F20C5546F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99" t="36945" r="12485" b="37366"/>
        <a:stretch/>
      </xdr:blipFill>
      <xdr:spPr>
        <a:xfrm>
          <a:off x="104775" y="123825"/>
          <a:ext cx="1697182" cy="757559"/>
        </a:xfrm>
        <a:prstGeom prst="rect">
          <a:avLst/>
        </a:prstGeom>
      </xdr:spPr>
    </xdr:pic>
    <xdr:clientData/>
  </xdr:twoCellAnchor>
  <xdr:twoCellAnchor>
    <xdr:from>
      <xdr:col>0</xdr:col>
      <xdr:colOff>1847848</xdr:colOff>
      <xdr:row>0</xdr:row>
      <xdr:rowOff>57150</xdr:rowOff>
    </xdr:from>
    <xdr:to>
      <xdr:col>4</xdr:col>
      <xdr:colOff>914399</xdr:colOff>
      <xdr:row>0</xdr:row>
      <xdr:rowOff>981075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389CCE8B-8DB3-4A8E-A93F-F65307999E28}"/>
            </a:ext>
          </a:extLst>
        </xdr:cNvPr>
        <xdr:cNvSpPr txBox="1">
          <a:spLocks noChangeArrowheads="1"/>
        </xdr:cNvSpPr>
      </xdr:nvSpPr>
      <xdr:spPr bwMode="auto">
        <a:xfrm>
          <a:off x="1847848" y="57150"/>
          <a:ext cx="5124451" cy="9239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KATIA CONSTRUTORA E INCORPORADORA LTDA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CNPJ:44.212.368/0001-99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ENDEREÇO: AVENIDA</a:t>
          </a:r>
          <a:r>
            <a:rPr lang="pt-BR" sz="900" baseline="0">
              <a:effectLst/>
              <a:latin typeface="+mn-lt"/>
              <a:ea typeface="Times New Roman"/>
            </a:rPr>
            <a:t> ELIAS BUFAIÇAL, S/N </a:t>
          </a:r>
          <a:r>
            <a:rPr lang="pt-BR" sz="900">
              <a:effectLst/>
              <a:latin typeface="+mn-lt"/>
              <a:ea typeface="Times New Roman"/>
            </a:rPr>
            <a:t>QD 36 LT. 17, JARDIM BELVEDERE – CALDAS NOVAS-GO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CEP: 75696-320 </a:t>
          </a:r>
        </a:p>
        <a:p>
          <a:pPr>
            <a:spcAft>
              <a:spcPts val="0"/>
            </a:spcAft>
          </a:pPr>
          <a:r>
            <a:rPr lang="pt-BR" sz="900">
              <a:effectLst/>
              <a:latin typeface="+mn-lt"/>
              <a:ea typeface="Times New Roman"/>
            </a:rPr>
            <a:t>FONE: (64) 9 92916060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900">
              <a:effectLst/>
              <a:latin typeface="+mn-lt"/>
              <a:ea typeface="+mn-ea"/>
              <a:cs typeface="+mn-cs"/>
            </a:rPr>
            <a:t>E-MAIL: KATIASUPERFIX@OUTLOOK.COM</a:t>
          </a:r>
          <a:endParaRPr lang="pt-BR" sz="900">
            <a:effectLst/>
            <a:latin typeface="+mn-lt"/>
          </a:endParaRPr>
        </a:p>
        <a:p>
          <a:pPr>
            <a:spcAft>
              <a:spcPts val="0"/>
            </a:spcAft>
          </a:pPr>
          <a:r>
            <a:rPr lang="pt-BR" sz="1050">
              <a:effectLst/>
              <a:latin typeface="Times New Roman"/>
              <a:ea typeface="Times New Roman"/>
            </a:rPr>
            <a:t> 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workbookViewId="0">
      <selection activeCell="G12" sqref="G12"/>
    </sheetView>
  </sheetViews>
  <sheetFormatPr defaultRowHeight="12.75"/>
  <cols>
    <col min="1" max="1" width="11.1640625" customWidth="1"/>
    <col min="2" max="2" width="52" customWidth="1"/>
    <col min="3" max="3" width="32.83203125" customWidth="1"/>
    <col min="4" max="4" width="6" customWidth="1"/>
    <col min="5" max="5" width="10.1640625" customWidth="1"/>
    <col min="6" max="6" width="19.33203125" customWidth="1"/>
    <col min="7" max="7" width="162.83203125" customWidth="1"/>
  </cols>
  <sheetData>
    <row r="1" spans="1:7" ht="87" customHeight="1"/>
    <row r="2" spans="1:7" ht="21.75" customHeight="1">
      <c r="A2" s="93" t="s">
        <v>308</v>
      </c>
      <c r="B2" s="94"/>
      <c r="C2" s="94"/>
      <c r="D2" s="94"/>
      <c r="E2" s="94"/>
      <c r="F2" s="95"/>
    </row>
    <row r="3" spans="1:7">
      <c r="A3" s="103" t="s">
        <v>305</v>
      </c>
      <c r="B3" s="104"/>
      <c r="C3" s="104"/>
      <c r="D3" s="104"/>
      <c r="E3" s="104"/>
      <c r="F3" s="105"/>
    </row>
    <row r="4" spans="1:7">
      <c r="A4" s="103" t="s">
        <v>306</v>
      </c>
      <c r="B4" s="104"/>
      <c r="C4" s="104"/>
      <c r="D4" s="104"/>
      <c r="E4" s="104"/>
      <c r="F4" s="105"/>
    </row>
    <row r="5" spans="1:7">
      <c r="A5" s="103" t="s">
        <v>307</v>
      </c>
      <c r="B5" s="104"/>
      <c r="C5" s="104"/>
      <c r="D5" s="104"/>
      <c r="E5" s="104"/>
      <c r="F5" s="105"/>
    </row>
    <row r="6" spans="1:7" ht="23.25" customHeight="1">
      <c r="A6" s="106" t="s">
        <v>309</v>
      </c>
      <c r="B6" s="107"/>
      <c r="C6" s="107"/>
      <c r="D6" s="107"/>
      <c r="E6" s="107"/>
      <c r="F6" s="108"/>
    </row>
    <row r="7" spans="1:7" ht="30" customHeight="1">
      <c r="A7" s="86" t="s">
        <v>0</v>
      </c>
      <c r="B7" s="87" t="s">
        <v>1</v>
      </c>
      <c r="C7" s="86" t="s">
        <v>2</v>
      </c>
      <c r="D7" s="87" t="s">
        <v>3</v>
      </c>
      <c r="E7" s="87" t="s">
        <v>4</v>
      </c>
      <c r="F7" s="88" t="s">
        <v>5</v>
      </c>
    </row>
    <row r="8" spans="1:7" ht="15" customHeight="1">
      <c r="A8" s="1" t="s">
        <v>6</v>
      </c>
      <c r="B8" s="2" t="s">
        <v>7</v>
      </c>
      <c r="C8" s="2" t="s">
        <v>8</v>
      </c>
      <c r="D8" s="3" t="s">
        <v>9</v>
      </c>
      <c r="E8" s="4">
        <v>0.65</v>
      </c>
      <c r="F8" s="4">
        <v>0.33</v>
      </c>
    </row>
    <row r="9" spans="1:7" ht="15" customHeight="1">
      <c r="A9" s="1" t="s">
        <v>10</v>
      </c>
      <c r="B9" s="2" t="s">
        <v>11</v>
      </c>
      <c r="C9" s="2" t="s">
        <v>12</v>
      </c>
      <c r="D9" s="3" t="s">
        <v>13</v>
      </c>
      <c r="E9" s="4">
        <v>96.77</v>
      </c>
      <c r="F9" s="4">
        <v>48.39</v>
      </c>
    </row>
    <row r="10" spans="1:7" ht="15" customHeight="1">
      <c r="A10" s="1" t="s">
        <v>14</v>
      </c>
      <c r="B10" s="2" t="s">
        <v>15</v>
      </c>
      <c r="C10" s="2" t="s">
        <v>16</v>
      </c>
      <c r="D10" s="3" t="s">
        <v>13</v>
      </c>
      <c r="E10" s="4">
        <v>843.02</v>
      </c>
      <c r="F10" s="4">
        <v>421.51</v>
      </c>
    </row>
    <row r="11" spans="1:7" ht="12.75" customHeight="1">
      <c r="A11" s="96"/>
      <c r="B11" s="97"/>
      <c r="C11" s="97"/>
      <c r="D11" s="97"/>
      <c r="E11" s="97"/>
      <c r="F11" s="98"/>
    </row>
    <row r="12" spans="1:7" ht="30" customHeight="1">
      <c r="A12" s="99" t="s">
        <v>17</v>
      </c>
      <c r="B12" s="100"/>
      <c r="C12" s="100"/>
      <c r="D12" s="100"/>
      <c r="E12" s="100"/>
      <c r="F12" s="101"/>
    </row>
    <row r="13" spans="1:7" ht="12.75" customHeight="1">
      <c r="A13" s="102"/>
      <c r="B13" s="102"/>
      <c r="C13" s="102"/>
      <c r="D13" s="102"/>
      <c r="E13" s="102"/>
      <c r="F13" s="102"/>
      <c r="G13" s="102"/>
    </row>
    <row r="14" spans="1:7" ht="12.75" customHeight="1">
      <c r="A14" s="102"/>
      <c r="B14" s="102"/>
      <c r="C14" s="102"/>
      <c r="D14" s="102"/>
      <c r="E14" s="102"/>
      <c r="F14" s="102"/>
      <c r="G14" s="102"/>
    </row>
  </sheetData>
  <mergeCells count="9">
    <mergeCell ref="A2:F2"/>
    <mergeCell ref="A11:F11"/>
    <mergeCell ref="A12:F12"/>
    <mergeCell ref="A13:G13"/>
    <mergeCell ref="A14:G14"/>
    <mergeCell ref="A3:F3"/>
    <mergeCell ref="A4:F4"/>
    <mergeCell ref="A5:F5"/>
    <mergeCell ref="A6:F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workbookViewId="0">
      <selection activeCell="H1" sqref="H1"/>
    </sheetView>
  </sheetViews>
  <sheetFormatPr defaultRowHeight="12.75"/>
  <cols>
    <col min="1" max="1" width="11.1640625" customWidth="1"/>
    <col min="2" max="2" width="71.1640625" customWidth="1"/>
    <col min="3" max="3" width="6.6640625" customWidth="1"/>
    <col min="4" max="4" width="14.6640625" customWidth="1"/>
    <col min="5" max="5" width="6.83203125" customWidth="1"/>
    <col min="6" max="6" width="13.33203125" bestFit="1" customWidth="1"/>
    <col min="7" max="7" width="17.33203125" customWidth="1"/>
    <col min="8" max="8" width="118.83203125" customWidth="1"/>
  </cols>
  <sheetData>
    <row r="1" spans="1:8" ht="87" customHeight="1"/>
    <row r="2" spans="1:8" ht="124.5" customHeight="1">
      <c r="A2" s="109" t="s">
        <v>294</v>
      </c>
      <c r="B2" s="110"/>
      <c r="C2" s="110"/>
      <c r="D2" s="110"/>
      <c r="E2" s="110"/>
      <c r="F2" s="110"/>
      <c r="G2" s="111"/>
    </row>
    <row r="3" spans="1:8" ht="30" customHeight="1">
      <c r="A3" s="87" t="s">
        <v>0</v>
      </c>
      <c r="B3" s="87" t="s">
        <v>18</v>
      </c>
      <c r="C3" s="112" t="s">
        <v>19</v>
      </c>
      <c r="D3" s="113"/>
      <c r="E3" s="114" t="s">
        <v>20</v>
      </c>
      <c r="F3" s="115"/>
      <c r="G3" s="86" t="s">
        <v>21</v>
      </c>
    </row>
    <row r="4" spans="1:8" ht="15" customHeight="1">
      <c r="A4" s="8">
        <v>1</v>
      </c>
      <c r="B4" s="2" t="s">
        <v>22</v>
      </c>
      <c r="C4" s="9" t="s">
        <v>23</v>
      </c>
      <c r="D4" s="10">
        <f>orçamento!M6</f>
        <v>70381.960000000006</v>
      </c>
      <c r="E4" s="11" t="s">
        <v>23</v>
      </c>
      <c r="F4" s="10">
        <f>D4*22.75%+D4</f>
        <v>86393.85590000001</v>
      </c>
      <c r="G4" s="12">
        <v>0.2072</v>
      </c>
    </row>
    <row r="5" spans="1:8" ht="15" customHeight="1">
      <c r="A5" s="8">
        <v>2</v>
      </c>
      <c r="B5" s="2" t="s">
        <v>24</v>
      </c>
      <c r="C5" s="9" t="s">
        <v>23</v>
      </c>
      <c r="D5" s="10">
        <f>orçamento!M22</f>
        <v>16156.08</v>
      </c>
      <c r="E5" s="11" t="s">
        <v>23</v>
      </c>
      <c r="F5" s="10">
        <f t="shared" ref="F5:F10" si="0">D5*22.75%+D5</f>
        <v>19831.588199999998</v>
      </c>
      <c r="G5" s="12">
        <v>4.7500000000000001E-2</v>
      </c>
    </row>
    <row r="6" spans="1:8" ht="15" customHeight="1">
      <c r="A6" s="8">
        <v>3</v>
      </c>
      <c r="B6" s="2" t="s">
        <v>25</v>
      </c>
      <c r="C6" s="9" t="s">
        <v>23</v>
      </c>
      <c r="D6" s="10">
        <f>orçamento!M25</f>
        <v>38242.769999999997</v>
      </c>
      <c r="E6" s="11" t="s">
        <v>23</v>
      </c>
      <c r="F6" s="10">
        <f t="shared" si="0"/>
        <v>46943.000174999994</v>
      </c>
      <c r="G6" s="12">
        <v>0.11260000000000001</v>
      </c>
    </row>
    <row r="7" spans="1:8" ht="15" customHeight="1">
      <c r="A7" s="8">
        <v>4</v>
      </c>
      <c r="B7" s="2" t="s">
        <v>26</v>
      </c>
      <c r="C7" s="9" t="s">
        <v>23</v>
      </c>
      <c r="D7" s="10">
        <f>orçamento!M37</f>
        <v>15839.61</v>
      </c>
      <c r="E7" s="11" t="s">
        <v>23</v>
      </c>
      <c r="F7" s="10">
        <f t="shared" si="0"/>
        <v>19443.121275000001</v>
      </c>
      <c r="G7" s="12">
        <v>4.6699999999999998E-2</v>
      </c>
    </row>
    <row r="8" spans="1:8" ht="15" customHeight="1">
      <c r="A8" s="8">
        <v>5</v>
      </c>
      <c r="B8" s="2" t="s">
        <v>27</v>
      </c>
      <c r="C8" s="9" t="s">
        <v>23</v>
      </c>
      <c r="D8" s="10">
        <f>orçamento!M65</f>
        <v>169888.59</v>
      </c>
      <c r="E8" s="11" t="s">
        <v>23</v>
      </c>
      <c r="F8" s="10">
        <f t="shared" si="0"/>
        <v>208538.244225</v>
      </c>
      <c r="G8" s="12">
        <v>0.50019999999999998</v>
      </c>
    </row>
    <row r="9" spans="1:8" ht="15" customHeight="1">
      <c r="A9" s="8">
        <v>6</v>
      </c>
      <c r="B9" s="2" t="s">
        <v>28</v>
      </c>
      <c r="C9" s="9" t="s">
        <v>23</v>
      </c>
      <c r="D9" s="10">
        <f>orçamento!M88</f>
        <v>27133.42</v>
      </c>
      <c r="E9" s="11" t="s">
        <v>23</v>
      </c>
      <c r="F9" s="10">
        <f t="shared" si="0"/>
        <v>33306.273049999996</v>
      </c>
      <c r="G9" s="12">
        <v>0.08</v>
      </c>
    </row>
    <row r="10" spans="1:8" ht="15" customHeight="1">
      <c r="A10" s="8">
        <v>7</v>
      </c>
      <c r="B10" s="2" t="s">
        <v>29</v>
      </c>
      <c r="C10" s="9" t="s">
        <v>23</v>
      </c>
      <c r="D10" s="10">
        <f>orçamento!M104</f>
        <v>1955.41</v>
      </c>
      <c r="E10" s="11" t="s">
        <v>23</v>
      </c>
      <c r="F10" s="10">
        <f t="shared" si="0"/>
        <v>2400.2657750000003</v>
      </c>
      <c r="G10" s="12">
        <v>5.7999999999999996E-3</v>
      </c>
    </row>
    <row r="11" spans="1:8" ht="15" customHeight="1">
      <c r="A11" s="116" t="s">
        <v>30</v>
      </c>
      <c r="B11" s="117"/>
      <c r="C11" s="13" t="s">
        <v>23</v>
      </c>
      <c r="D11" s="14">
        <f>SUM(D4:D10)</f>
        <v>339597.83999999997</v>
      </c>
      <c r="E11" s="15" t="s">
        <v>23</v>
      </c>
      <c r="F11" s="14">
        <f>SUM(F4:F10)</f>
        <v>416856.34860000003</v>
      </c>
      <c r="G11" s="16">
        <v>1</v>
      </c>
    </row>
    <row r="12" spans="1:8" ht="13.5" customHeight="1">
      <c r="A12" s="96"/>
      <c r="B12" s="97"/>
      <c r="C12" s="97"/>
      <c r="D12" s="97"/>
      <c r="E12" s="97"/>
      <c r="F12" s="97"/>
      <c r="G12" s="98"/>
    </row>
    <row r="13" spans="1:8" ht="12.2" customHeight="1">
      <c r="A13" s="102"/>
      <c r="B13" s="102"/>
      <c r="C13" s="102"/>
      <c r="D13" s="102"/>
      <c r="E13" s="102"/>
      <c r="F13" s="102"/>
      <c r="G13" s="102"/>
      <c r="H13" s="102"/>
    </row>
    <row r="14" spans="1:8" ht="12.2" customHeight="1">
      <c r="A14" s="102"/>
      <c r="B14" s="102"/>
      <c r="C14" s="102"/>
      <c r="D14" s="102"/>
      <c r="E14" s="102"/>
      <c r="F14" s="102"/>
      <c r="G14" s="102"/>
      <c r="H14" s="102"/>
    </row>
  </sheetData>
  <mergeCells count="7">
    <mergeCell ref="A13:H13"/>
    <mergeCell ref="A14:H14"/>
    <mergeCell ref="A2:G2"/>
    <mergeCell ref="C3:D3"/>
    <mergeCell ref="E3:F3"/>
    <mergeCell ref="A11:B11"/>
    <mergeCell ref="A12:G1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18"/>
  <sheetViews>
    <sheetView tabSelected="1" zoomScale="80" zoomScaleNormal="80" workbookViewId="0">
      <selection activeCell="M105" sqref="M105"/>
    </sheetView>
  </sheetViews>
  <sheetFormatPr defaultRowHeight="12.75"/>
  <cols>
    <col min="1" max="1" width="7.1640625" bestFit="1" customWidth="1"/>
    <col min="2" max="2" width="12.33203125" bestFit="1" customWidth="1"/>
    <col min="3" max="3" width="11.6640625" bestFit="1" customWidth="1"/>
    <col min="4" max="4" width="85.33203125" customWidth="1"/>
    <col min="5" max="5" width="5.83203125" bestFit="1" customWidth="1"/>
    <col min="6" max="6" width="11.6640625" bestFit="1" customWidth="1"/>
    <col min="7" max="7" width="11.1640625" bestFit="1" customWidth="1"/>
    <col min="8" max="9" width="12.5" bestFit="1" customWidth="1"/>
    <col min="10" max="10" width="9.5" customWidth="1"/>
    <col min="11" max="11" width="14.33203125" bestFit="1" customWidth="1"/>
    <col min="12" max="12" width="15.6640625" bestFit="1" customWidth="1"/>
    <col min="13" max="13" width="14.1640625" bestFit="1" customWidth="1"/>
    <col min="14" max="14" width="12.83203125" bestFit="1" customWidth="1"/>
    <col min="15" max="15" width="12.5" bestFit="1" customWidth="1"/>
    <col min="17" max="17" width="12.6640625" bestFit="1" customWidth="1"/>
  </cols>
  <sheetData>
    <row r="1" spans="1:18" ht="87" customHeight="1"/>
    <row r="2" spans="1:18" ht="111" customHeight="1">
      <c r="A2" s="118" t="s">
        <v>293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20"/>
    </row>
    <row r="3" spans="1:18" ht="24" customHeight="1">
      <c r="A3" s="132" t="s">
        <v>292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4"/>
    </row>
    <row r="4" spans="1:18" ht="14.25" customHeight="1">
      <c r="A4" s="121" t="s">
        <v>31</v>
      </c>
      <c r="B4" s="123" t="s">
        <v>32</v>
      </c>
      <c r="C4" s="125" t="s">
        <v>33</v>
      </c>
      <c r="D4" s="121" t="s">
        <v>34</v>
      </c>
      <c r="E4" s="121" t="s">
        <v>35</v>
      </c>
      <c r="F4" s="127" t="s">
        <v>36</v>
      </c>
      <c r="G4" s="127" t="s">
        <v>37</v>
      </c>
      <c r="H4" s="129" t="s">
        <v>38</v>
      </c>
      <c r="I4" s="130"/>
      <c r="J4" s="131"/>
      <c r="K4" s="129" t="s">
        <v>39</v>
      </c>
      <c r="L4" s="130"/>
      <c r="M4" s="131"/>
      <c r="N4" s="123" t="s">
        <v>40</v>
      </c>
      <c r="O4" s="121" t="s">
        <v>41</v>
      </c>
    </row>
    <row r="5" spans="1:18" ht="14.25" customHeight="1">
      <c r="A5" s="122"/>
      <c r="B5" s="124"/>
      <c r="C5" s="126"/>
      <c r="D5" s="122"/>
      <c r="E5" s="122"/>
      <c r="F5" s="128"/>
      <c r="G5" s="128"/>
      <c r="H5" s="17" t="s">
        <v>42</v>
      </c>
      <c r="I5" s="18" t="s">
        <v>43</v>
      </c>
      <c r="J5" s="18" t="s">
        <v>39</v>
      </c>
      <c r="K5" s="17" t="s">
        <v>42</v>
      </c>
      <c r="L5" s="18" t="s">
        <v>43</v>
      </c>
      <c r="M5" s="18" t="s">
        <v>39</v>
      </c>
      <c r="N5" s="124"/>
      <c r="O5" s="122"/>
    </row>
    <row r="6" spans="1:18" ht="14.25" customHeight="1">
      <c r="A6" s="19">
        <v>1</v>
      </c>
      <c r="B6" s="20"/>
      <c r="C6" s="20"/>
      <c r="D6" s="21" t="s">
        <v>44</v>
      </c>
      <c r="E6" s="20"/>
      <c r="F6" s="20"/>
      <c r="G6" s="20"/>
      <c r="H6" s="20"/>
      <c r="I6" s="20"/>
      <c r="J6" s="20"/>
      <c r="K6" s="20"/>
      <c r="L6" s="20"/>
      <c r="M6" s="22">
        <f>M7</f>
        <v>70381.960000000006</v>
      </c>
      <c r="N6" s="23">
        <v>0.20730000000000001</v>
      </c>
      <c r="O6" s="20"/>
      <c r="Q6">
        <v>84.7</v>
      </c>
    </row>
    <row r="7" spans="1:18" ht="14.25" customHeight="1">
      <c r="A7" s="21" t="s">
        <v>45</v>
      </c>
      <c r="B7" s="20"/>
      <c r="C7" s="20"/>
      <c r="D7" s="21" t="s">
        <v>46</v>
      </c>
      <c r="E7" s="20"/>
      <c r="F7" s="20"/>
      <c r="G7" s="20"/>
      <c r="H7" s="20"/>
      <c r="I7" s="20"/>
      <c r="J7" s="20"/>
      <c r="K7" s="20"/>
      <c r="L7" s="20"/>
      <c r="M7" s="22">
        <f>TRUNC(SUM(M8:M21),2)</f>
        <v>70381.960000000006</v>
      </c>
      <c r="N7" s="23">
        <v>0.20730000000000001</v>
      </c>
      <c r="O7" s="20"/>
    </row>
    <row r="8" spans="1:18" ht="28.5" customHeight="1">
      <c r="A8" s="24" t="s">
        <v>47</v>
      </c>
      <c r="B8" s="25">
        <v>20200</v>
      </c>
      <c r="C8" s="26" t="s">
        <v>48</v>
      </c>
      <c r="D8" s="7" t="s">
        <v>49</v>
      </c>
      <c r="E8" s="27" t="s">
        <v>50</v>
      </c>
      <c r="F8" s="28">
        <v>665.04</v>
      </c>
      <c r="G8" s="28">
        <v>665.04</v>
      </c>
      <c r="H8" s="29">
        <f>TRUNC((Q8*$Q$6)/100,2)</f>
        <v>0</v>
      </c>
      <c r="I8" s="29">
        <f>TRUNC((R8*$Q$6)/100,2)</f>
        <v>6.32</v>
      </c>
      <c r="J8" s="28">
        <f>TRUNC(H8+I8,2)</f>
        <v>6.32</v>
      </c>
      <c r="K8" s="28">
        <f>TRUNC(H8*G8,2)</f>
        <v>0</v>
      </c>
      <c r="L8" s="30">
        <f>TRUNC(I8*G8,2)</f>
        <v>4203.05</v>
      </c>
      <c r="M8" s="30">
        <f>TRUNC(K8+L8,2)</f>
        <v>4203.05</v>
      </c>
      <c r="N8" s="31">
        <v>1.24E-2</v>
      </c>
      <c r="O8" s="27" t="s">
        <v>51</v>
      </c>
      <c r="Q8">
        <v>0</v>
      </c>
      <c r="R8">
        <v>7.47</v>
      </c>
    </row>
    <row r="9" spans="1:18" ht="28.5" customHeight="1">
      <c r="A9" s="24" t="s">
        <v>52</v>
      </c>
      <c r="B9" s="25">
        <v>21301</v>
      </c>
      <c r="C9" s="26" t="s">
        <v>48</v>
      </c>
      <c r="D9" s="7" t="s">
        <v>53</v>
      </c>
      <c r="E9" s="27" t="s">
        <v>50</v>
      </c>
      <c r="F9" s="28">
        <v>7.5</v>
      </c>
      <c r="G9" s="28">
        <v>7.5</v>
      </c>
      <c r="H9" s="29">
        <f t="shared" ref="H9:H21" si="0">TRUNC((Q9*$Q$6)/100,2)</f>
        <v>2.5299999999999998</v>
      </c>
      <c r="I9" s="29">
        <f t="shared" ref="I9:I21" si="1">TRUNC((R9*$Q$6)/100,2)</f>
        <v>339.73</v>
      </c>
      <c r="J9" s="28">
        <f t="shared" ref="J9:J21" si="2">TRUNC(H9+I9,2)</f>
        <v>342.26</v>
      </c>
      <c r="K9" s="28">
        <f t="shared" ref="K9:K21" si="3">TRUNC(H9*G9,2)</f>
        <v>18.97</v>
      </c>
      <c r="L9" s="30">
        <f t="shared" ref="L9:L21" si="4">TRUNC(I9*G9,2)</f>
        <v>2547.9699999999998</v>
      </c>
      <c r="M9" s="30">
        <f t="shared" ref="M9:M21" si="5">TRUNC(K9+L9,2)</f>
        <v>2566.94</v>
      </c>
      <c r="N9" s="31">
        <v>7.6E-3</v>
      </c>
      <c r="O9" s="27" t="s">
        <v>51</v>
      </c>
      <c r="Q9">
        <v>2.99</v>
      </c>
      <c r="R9">
        <v>401.1</v>
      </c>
    </row>
    <row r="10" spans="1:18" ht="28.5" customHeight="1">
      <c r="A10" s="24" t="s">
        <v>54</v>
      </c>
      <c r="B10" s="25">
        <v>270804</v>
      </c>
      <c r="C10" s="26" t="s">
        <v>48</v>
      </c>
      <c r="D10" s="24" t="s">
        <v>55</v>
      </c>
      <c r="E10" s="27" t="s">
        <v>56</v>
      </c>
      <c r="F10" s="28">
        <v>1</v>
      </c>
      <c r="G10" s="28">
        <v>1</v>
      </c>
      <c r="H10" s="29">
        <f t="shared" si="0"/>
        <v>4.4000000000000004</v>
      </c>
      <c r="I10" s="29">
        <f t="shared" si="1"/>
        <v>1255.7</v>
      </c>
      <c r="J10" s="28">
        <f t="shared" si="2"/>
        <v>1260.0999999999999</v>
      </c>
      <c r="K10" s="28">
        <f t="shared" si="3"/>
        <v>4.4000000000000004</v>
      </c>
      <c r="L10" s="30">
        <f t="shared" si="4"/>
        <v>1255.7</v>
      </c>
      <c r="M10" s="30">
        <f t="shared" si="5"/>
        <v>1260.0999999999999</v>
      </c>
      <c r="N10" s="31">
        <v>3.7000000000000002E-3</v>
      </c>
      <c r="O10" s="27" t="s">
        <v>51</v>
      </c>
      <c r="Q10">
        <v>5.2</v>
      </c>
      <c r="R10">
        <v>1482.53</v>
      </c>
    </row>
    <row r="11" spans="1:18" ht="28.5" customHeight="1">
      <c r="A11" s="24" t="s">
        <v>57</v>
      </c>
      <c r="B11" s="25">
        <v>20600</v>
      </c>
      <c r="C11" s="26" t="s">
        <v>48</v>
      </c>
      <c r="D11" s="7" t="s">
        <v>58</v>
      </c>
      <c r="E11" s="27" t="s">
        <v>50</v>
      </c>
      <c r="F11" s="28">
        <v>110.04</v>
      </c>
      <c r="G11" s="28">
        <v>110.04</v>
      </c>
      <c r="H11" s="29">
        <f t="shared" si="0"/>
        <v>14.01</v>
      </c>
      <c r="I11" s="29">
        <f t="shared" si="1"/>
        <v>50.33</v>
      </c>
      <c r="J11" s="28">
        <f t="shared" si="2"/>
        <v>64.34</v>
      </c>
      <c r="K11" s="28">
        <f t="shared" si="3"/>
        <v>1541.66</v>
      </c>
      <c r="L11" s="30">
        <f t="shared" si="4"/>
        <v>5538.31</v>
      </c>
      <c r="M11" s="30">
        <f t="shared" si="5"/>
        <v>7079.97</v>
      </c>
      <c r="N11" s="31">
        <v>2.0799999999999999E-2</v>
      </c>
      <c r="O11" s="27" t="s">
        <v>51</v>
      </c>
      <c r="Q11">
        <v>16.55</v>
      </c>
      <c r="R11">
        <v>59.43</v>
      </c>
    </row>
    <row r="12" spans="1:18" ht="28.5" customHeight="1">
      <c r="A12" s="24" t="s">
        <v>59</v>
      </c>
      <c r="B12" s="25">
        <v>271500</v>
      </c>
      <c r="C12" s="26" t="s">
        <v>48</v>
      </c>
      <c r="D12" s="24" t="s">
        <v>60</v>
      </c>
      <c r="E12" s="27" t="s">
        <v>61</v>
      </c>
      <c r="F12" s="28">
        <v>840</v>
      </c>
      <c r="G12" s="28">
        <v>840</v>
      </c>
      <c r="H12" s="29">
        <f t="shared" si="0"/>
        <v>0</v>
      </c>
      <c r="I12" s="29">
        <f t="shared" si="1"/>
        <v>2.71</v>
      </c>
      <c r="J12" s="28">
        <f t="shared" si="2"/>
        <v>2.71</v>
      </c>
      <c r="K12" s="28">
        <f t="shared" si="3"/>
        <v>0</v>
      </c>
      <c r="L12" s="30">
        <f t="shared" si="4"/>
        <v>2276.4</v>
      </c>
      <c r="M12" s="30">
        <f t="shared" si="5"/>
        <v>2276.4</v>
      </c>
      <c r="N12" s="31">
        <v>6.7000000000000002E-3</v>
      </c>
      <c r="O12" s="27" t="s">
        <v>51</v>
      </c>
      <c r="Q12">
        <v>0</v>
      </c>
      <c r="R12">
        <v>3.2</v>
      </c>
    </row>
    <row r="13" spans="1:18" ht="28.5" customHeight="1">
      <c r="A13" s="24" t="s">
        <v>62</v>
      </c>
      <c r="B13" s="25">
        <v>271502</v>
      </c>
      <c r="C13" s="26" t="s">
        <v>48</v>
      </c>
      <c r="D13" s="24" t="s">
        <v>63</v>
      </c>
      <c r="E13" s="27" t="s">
        <v>61</v>
      </c>
      <c r="F13" s="28">
        <v>840</v>
      </c>
      <c r="G13" s="28">
        <v>840</v>
      </c>
      <c r="H13" s="29">
        <f t="shared" si="0"/>
        <v>0</v>
      </c>
      <c r="I13" s="29">
        <f t="shared" si="1"/>
        <v>14.22</v>
      </c>
      <c r="J13" s="28">
        <f t="shared" si="2"/>
        <v>14.22</v>
      </c>
      <c r="K13" s="28">
        <f t="shared" si="3"/>
        <v>0</v>
      </c>
      <c r="L13" s="30">
        <f t="shared" si="4"/>
        <v>11944.8</v>
      </c>
      <c r="M13" s="30">
        <f t="shared" si="5"/>
        <v>11944.8</v>
      </c>
      <c r="N13" s="31">
        <v>3.5200000000000002E-2</v>
      </c>
      <c r="O13" s="27" t="s">
        <v>51</v>
      </c>
      <c r="Q13">
        <v>0</v>
      </c>
      <c r="R13">
        <v>16.8</v>
      </c>
    </row>
    <row r="14" spans="1:18" ht="62.1" customHeight="1">
      <c r="A14" s="32" t="s">
        <v>64</v>
      </c>
      <c r="B14" s="33">
        <v>20212</v>
      </c>
      <c r="C14" s="34" t="s">
        <v>65</v>
      </c>
      <c r="D14" s="7" t="s">
        <v>66</v>
      </c>
      <c r="E14" s="35" t="s">
        <v>50</v>
      </c>
      <c r="F14" s="36">
        <v>50.82</v>
      </c>
      <c r="G14" s="36">
        <v>50.82</v>
      </c>
      <c r="H14" s="29">
        <f t="shared" si="0"/>
        <v>53.25</v>
      </c>
      <c r="I14" s="29">
        <f t="shared" si="1"/>
        <v>210.01</v>
      </c>
      <c r="J14" s="28">
        <f t="shared" si="2"/>
        <v>263.26</v>
      </c>
      <c r="K14" s="28">
        <f t="shared" si="3"/>
        <v>2706.16</v>
      </c>
      <c r="L14" s="30">
        <f t="shared" si="4"/>
        <v>10672.7</v>
      </c>
      <c r="M14" s="30">
        <f t="shared" si="5"/>
        <v>13378.86</v>
      </c>
      <c r="N14" s="38">
        <v>3.9399999999999998E-2</v>
      </c>
      <c r="O14" s="35" t="s">
        <v>51</v>
      </c>
      <c r="Q14">
        <v>62.88</v>
      </c>
      <c r="R14">
        <v>247.95</v>
      </c>
    </row>
    <row r="15" spans="1:18" ht="28.5" customHeight="1">
      <c r="A15" s="24" t="s">
        <v>67</v>
      </c>
      <c r="B15" s="25">
        <v>20202</v>
      </c>
      <c r="C15" s="26" t="s">
        <v>48</v>
      </c>
      <c r="D15" s="24" t="s">
        <v>68</v>
      </c>
      <c r="E15" s="27" t="s">
        <v>50</v>
      </c>
      <c r="F15" s="28">
        <v>60.06</v>
      </c>
      <c r="G15" s="28">
        <v>60.06</v>
      </c>
      <c r="H15" s="29">
        <f t="shared" si="0"/>
        <v>2.1800000000000002</v>
      </c>
      <c r="I15" s="29">
        <f t="shared" si="1"/>
        <v>0</v>
      </c>
      <c r="J15" s="28">
        <f t="shared" si="2"/>
        <v>2.1800000000000002</v>
      </c>
      <c r="K15" s="28">
        <f t="shared" si="3"/>
        <v>130.93</v>
      </c>
      <c r="L15" s="30">
        <f t="shared" si="4"/>
        <v>0</v>
      </c>
      <c r="M15" s="30">
        <f t="shared" si="5"/>
        <v>130.93</v>
      </c>
      <c r="N15" s="31">
        <v>4.0000000000000002E-4</v>
      </c>
      <c r="O15" s="27" t="s">
        <v>51</v>
      </c>
      <c r="Q15">
        <v>2.58</v>
      </c>
      <c r="R15">
        <v>0</v>
      </c>
    </row>
    <row r="16" spans="1:18" ht="28.5" customHeight="1">
      <c r="A16" s="24" t="s">
        <v>69</v>
      </c>
      <c r="B16" s="25">
        <v>41140</v>
      </c>
      <c r="C16" s="26" t="s">
        <v>48</v>
      </c>
      <c r="D16" s="7" t="s">
        <v>70</v>
      </c>
      <c r="E16" s="27" t="s">
        <v>50</v>
      </c>
      <c r="F16" s="28">
        <v>60.06</v>
      </c>
      <c r="G16" s="28">
        <v>60.06</v>
      </c>
      <c r="H16" s="29">
        <f t="shared" si="0"/>
        <v>2.17</v>
      </c>
      <c r="I16" s="29">
        <f t="shared" si="1"/>
        <v>0</v>
      </c>
      <c r="J16" s="28">
        <f t="shared" si="2"/>
        <v>2.17</v>
      </c>
      <c r="K16" s="28">
        <f t="shared" si="3"/>
        <v>130.33000000000001</v>
      </c>
      <c r="L16" s="30">
        <f t="shared" si="4"/>
        <v>0</v>
      </c>
      <c r="M16" s="30">
        <f t="shared" si="5"/>
        <v>130.33000000000001</v>
      </c>
      <c r="N16" s="31">
        <v>4.0000000000000002E-4</v>
      </c>
      <c r="O16" s="27" t="s">
        <v>51</v>
      </c>
      <c r="Q16">
        <v>2.57</v>
      </c>
      <c r="R16">
        <v>0</v>
      </c>
    </row>
    <row r="17" spans="1:18" ht="28.5" customHeight="1">
      <c r="A17" s="39">
        <v>40179</v>
      </c>
      <c r="B17" s="25">
        <v>41002</v>
      </c>
      <c r="C17" s="26" t="s">
        <v>48</v>
      </c>
      <c r="D17" s="24" t="s">
        <v>71</v>
      </c>
      <c r="E17" s="27" t="s">
        <v>50</v>
      </c>
      <c r="F17" s="28">
        <v>60.06</v>
      </c>
      <c r="G17" s="28">
        <v>60.06</v>
      </c>
      <c r="H17" s="29">
        <f t="shared" si="0"/>
        <v>4.37</v>
      </c>
      <c r="I17" s="29">
        <f t="shared" si="1"/>
        <v>0</v>
      </c>
      <c r="J17" s="28">
        <f t="shared" si="2"/>
        <v>4.37</v>
      </c>
      <c r="K17" s="28">
        <f t="shared" si="3"/>
        <v>262.45999999999998</v>
      </c>
      <c r="L17" s="30">
        <f t="shared" si="4"/>
        <v>0</v>
      </c>
      <c r="M17" s="30">
        <f t="shared" si="5"/>
        <v>262.45999999999998</v>
      </c>
      <c r="N17" s="31">
        <v>8.0000000000000004E-4</v>
      </c>
      <c r="O17" s="27" t="s">
        <v>51</v>
      </c>
      <c r="Q17">
        <v>5.16</v>
      </c>
      <c r="R17">
        <v>0</v>
      </c>
    </row>
    <row r="18" spans="1:18" ht="28.5" customHeight="1">
      <c r="A18" s="39">
        <v>40544</v>
      </c>
      <c r="B18" s="25">
        <v>97622</v>
      </c>
      <c r="C18" s="27" t="s">
        <v>72</v>
      </c>
      <c r="D18" s="7" t="s">
        <v>73</v>
      </c>
      <c r="E18" s="27" t="s">
        <v>74</v>
      </c>
      <c r="F18" s="28">
        <v>1.5</v>
      </c>
      <c r="G18" s="28">
        <v>1.5</v>
      </c>
      <c r="H18" s="29">
        <f t="shared" si="0"/>
        <v>29.83</v>
      </c>
      <c r="I18" s="29">
        <f t="shared" si="1"/>
        <v>12.71</v>
      </c>
      <c r="J18" s="28">
        <f t="shared" si="2"/>
        <v>42.54</v>
      </c>
      <c r="K18" s="28">
        <f t="shared" si="3"/>
        <v>44.74</v>
      </c>
      <c r="L18" s="30">
        <f t="shared" si="4"/>
        <v>19.059999999999999</v>
      </c>
      <c r="M18" s="30">
        <f t="shared" si="5"/>
        <v>63.8</v>
      </c>
      <c r="N18" s="31">
        <v>2.0000000000000001E-4</v>
      </c>
      <c r="O18" s="27" t="s">
        <v>51</v>
      </c>
      <c r="Q18">
        <v>35.22</v>
      </c>
      <c r="R18">
        <v>15.01</v>
      </c>
    </row>
    <row r="19" spans="1:18" ht="28.5" customHeight="1">
      <c r="A19" s="39">
        <v>40909</v>
      </c>
      <c r="B19" s="27" t="s">
        <v>75</v>
      </c>
      <c r="C19" s="27" t="s">
        <v>76</v>
      </c>
      <c r="D19" s="7" t="s">
        <v>77</v>
      </c>
      <c r="E19" s="27" t="s">
        <v>50</v>
      </c>
      <c r="F19" s="28">
        <v>10</v>
      </c>
      <c r="G19" s="28">
        <v>10</v>
      </c>
      <c r="H19" s="29">
        <f t="shared" si="0"/>
        <v>45.28</v>
      </c>
      <c r="I19" s="29">
        <f t="shared" si="1"/>
        <v>116.65</v>
      </c>
      <c r="J19" s="28">
        <f t="shared" si="2"/>
        <v>161.93</v>
      </c>
      <c r="K19" s="28">
        <f t="shared" si="3"/>
        <v>452.8</v>
      </c>
      <c r="L19" s="30">
        <f t="shared" si="4"/>
        <v>1166.5</v>
      </c>
      <c r="M19" s="30">
        <f t="shared" si="5"/>
        <v>1619.3</v>
      </c>
      <c r="N19" s="31">
        <v>4.7999999999999996E-3</v>
      </c>
      <c r="O19" s="27" t="s">
        <v>51</v>
      </c>
      <c r="Q19">
        <v>53.46</v>
      </c>
      <c r="R19">
        <v>137.72999999999999</v>
      </c>
    </row>
    <row r="20" spans="1:18" ht="28.5" customHeight="1">
      <c r="A20" s="39">
        <v>41275</v>
      </c>
      <c r="B20" s="25">
        <v>30101</v>
      </c>
      <c r="C20" s="26" t="s">
        <v>48</v>
      </c>
      <c r="D20" s="24" t="s">
        <v>78</v>
      </c>
      <c r="E20" s="27" t="s">
        <v>74</v>
      </c>
      <c r="F20" s="28">
        <v>1.5</v>
      </c>
      <c r="G20" s="28">
        <v>1.5</v>
      </c>
      <c r="H20" s="29">
        <f t="shared" si="0"/>
        <v>7.86</v>
      </c>
      <c r="I20" s="29">
        <f t="shared" si="1"/>
        <v>28.04</v>
      </c>
      <c r="J20" s="28">
        <f t="shared" si="2"/>
        <v>35.9</v>
      </c>
      <c r="K20" s="28">
        <f t="shared" si="3"/>
        <v>11.79</v>
      </c>
      <c r="L20" s="30">
        <f t="shared" si="4"/>
        <v>42.06</v>
      </c>
      <c r="M20" s="30">
        <f t="shared" si="5"/>
        <v>53.85</v>
      </c>
      <c r="N20" s="31">
        <v>2.0000000000000001E-4</v>
      </c>
      <c r="O20" s="27" t="s">
        <v>51</v>
      </c>
      <c r="Q20">
        <v>9.2799999999999994</v>
      </c>
      <c r="R20">
        <v>33.11</v>
      </c>
    </row>
    <row r="21" spans="1:18" ht="28.5" customHeight="1">
      <c r="A21" s="39">
        <v>41640</v>
      </c>
      <c r="B21" s="25">
        <v>21602</v>
      </c>
      <c r="C21" s="26" t="s">
        <v>48</v>
      </c>
      <c r="D21" s="7" t="s">
        <v>79</v>
      </c>
      <c r="E21" s="27" t="s">
        <v>50</v>
      </c>
      <c r="F21" s="28">
        <v>665.04</v>
      </c>
      <c r="G21" s="28">
        <v>665.04</v>
      </c>
      <c r="H21" s="29">
        <f t="shared" si="0"/>
        <v>0</v>
      </c>
      <c r="I21" s="29">
        <f t="shared" si="1"/>
        <v>38.21</v>
      </c>
      <c r="J21" s="28">
        <f t="shared" si="2"/>
        <v>38.21</v>
      </c>
      <c r="K21" s="28">
        <f t="shared" si="3"/>
        <v>0</v>
      </c>
      <c r="L21" s="30">
        <f t="shared" si="4"/>
        <v>25411.17</v>
      </c>
      <c r="M21" s="30">
        <f t="shared" si="5"/>
        <v>25411.17</v>
      </c>
      <c r="N21" s="31">
        <v>7.4800000000000005E-2</v>
      </c>
      <c r="O21" s="27" t="s">
        <v>51</v>
      </c>
      <c r="Q21">
        <v>0</v>
      </c>
      <c r="R21">
        <v>45.12</v>
      </c>
    </row>
    <row r="22" spans="1:18" ht="14.25" customHeight="1">
      <c r="A22" s="19">
        <v>2</v>
      </c>
      <c r="B22" s="20"/>
      <c r="C22" s="20"/>
      <c r="D22" s="21" t="s">
        <v>80</v>
      </c>
      <c r="E22" s="20"/>
      <c r="F22" s="20"/>
      <c r="G22" s="20"/>
      <c r="H22" s="20"/>
      <c r="I22" s="20"/>
      <c r="J22" s="20"/>
      <c r="K22" s="20"/>
      <c r="L22" s="20"/>
      <c r="M22" s="22">
        <f>TRUNC(SUM(M23:M24),2)</f>
        <v>16156.08</v>
      </c>
      <c r="N22" s="23">
        <v>4.7600000000000003E-2</v>
      </c>
      <c r="O22" s="20"/>
    </row>
    <row r="23" spans="1:18" ht="28.5" customHeight="1">
      <c r="A23" s="24" t="s">
        <v>81</v>
      </c>
      <c r="B23" s="25">
        <v>250101</v>
      </c>
      <c r="C23" s="26" t="s">
        <v>48</v>
      </c>
      <c r="D23" s="24" t="s">
        <v>82</v>
      </c>
      <c r="E23" s="27" t="s">
        <v>83</v>
      </c>
      <c r="F23" s="28">
        <v>60</v>
      </c>
      <c r="G23" s="28">
        <v>60</v>
      </c>
      <c r="H23" s="29">
        <f t="shared" ref="H23:H24" si="6">TRUNC((Q23*$Q$6)/100,2)</f>
        <v>74.64</v>
      </c>
      <c r="I23" s="29">
        <f t="shared" ref="I23:I24" si="7">TRUNC((R23*$Q$6)/100,2)</f>
        <v>0</v>
      </c>
      <c r="J23" s="28">
        <f t="shared" ref="J23:J24" si="8">TRUNC(H23+I23,2)</f>
        <v>74.64</v>
      </c>
      <c r="K23" s="28">
        <f t="shared" ref="K23:K24" si="9">TRUNC(H23*G23,2)</f>
        <v>4478.3999999999996</v>
      </c>
      <c r="L23" s="30">
        <f t="shared" ref="L23:L24" si="10">TRUNC(I23*G23,2)</f>
        <v>0</v>
      </c>
      <c r="M23" s="30">
        <f t="shared" ref="M23:M24" si="11">TRUNC(K23+L23,2)</f>
        <v>4478.3999999999996</v>
      </c>
      <c r="N23" s="31">
        <v>1.32E-2</v>
      </c>
      <c r="O23" s="27" t="s">
        <v>51</v>
      </c>
      <c r="Q23">
        <v>88.13</v>
      </c>
      <c r="R23">
        <v>0</v>
      </c>
    </row>
    <row r="24" spans="1:18" ht="28.5" customHeight="1">
      <c r="A24" s="24" t="s">
        <v>84</v>
      </c>
      <c r="B24" s="25">
        <v>250103</v>
      </c>
      <c r="C24" s="26" t="s">
        <v>48</v>
      </c>
      <c r="D24" s="24" t="s">
        <v>85</v>
      </c>
      <c r="E24" s="27" t="s">
        <v>83</v>
      </c>
      <c r="F24" s="28">
        <v>588</v>
      </c>
      <c r="G24" s="28">
        <v>588</v>
      </c>
      <c r="H24" s="29">
        <f t="shared" si="6"/>
        <v>19.86</v>
      </c>
      <c r="I24" s="29">
        <f t="shared" si="7"/>
        <v>0</v>
      </c>
      <c r="J24" s="28">
        <f t="shared" si="8"/>
        <v>19.86</v>
      </c>
      <c r="K24" s="28">
        <f t="shared" si="9"/>
        <v>11677.68</v>
      </c>
      <c r="L24" s="30">
        <f t="shared" si="10"/>
        <v>0</v>
      </c>
      <c r="M24" s="30">
        <f t="shared" si="11"/>
        <v>11677.68</v>
      </c>
      <c r="N24" s="31">
        <v>3.44E-2</v>
      </c>
      <c r="O24" s="27" t="s">
        <v>51</v>
      </c>
      <c r="Q24">
        <v>23.45</v>
      </c>
      <c r="R24">
        <v>0</v>
      </c>
    </row>
    <row r="25" spans="1:18" ht="14.25" customHeight="1">
      <c r="A25" s="19">
        <v>3</v>
      </c>
      <c r="B25" s="20"/>
      <c r="C25" s="20"/>
      <c r="D25" s="21" t="s">
        <v>86</v>
      </c>
      <c r="E25" s="20"/>
      <c r="F25" s="20"/>
      <c r="G25" s="20"/>
      <c r="H25" s="20"/>
      <c r="I25" s="20"/>
      <c r="J25" s="20"/>
      <c r="K25" s="20"/>
      <c r="L25" s="20"/>
      <c r="M25" s="22">
        <f>TRUNC(SUM(M26:M34),2)</f>
        <v>38242.769999999997</v>
      </c>
      <c r="N25" s="23">
        <v>0.11260000000000001</v>
      </c>
      <c r="O25" s="20"/>
    </row>
    <row r="26" spans="1:18" ht="37.35" customHeight="1">
      <c r="A26" s="32" t="s">
        <v>87</v>
      </c>
      <c r="B26" s="33">
        <v>89578</v>
      </c>
      <c r="C26" s="35" t="s">
        <v>72</v>
      </c>
      <c r="D26" s="7" t="s">
        <v>88</v>
      </c>
      <c r="E26" s="35" t="s">
        <v>89</v>
      </c>
      <c r="F26" s="36">
        <v>33</v>
      </c>
      <c r="G26" s="36">
        <v>33</v>
      </c>
      <c r="H26" s="29">
        <f t="shared" ref="H26:H33" si="12">TRUNC((Q26*$Q$6)/100,2)</f>
        <v>2.21</v>
      </c>
      <c r="I26" s="29">
        <f t="shared" ref="I26:I33" si="13">TRUNC((R26*$Q$6)/100,2)</f>
        <v>27.18</v>
      </c>
      <c r="J26" s="28">
        <f t="shared" ref="J26:J33" si="14">TRUNC(H26+I26,2)</f>
        <v>29.39</v>
      </c>
      <c r="K26" s="28">
        <f t="shared" ref="K26:K33" si="15">TRUNC(H26*G26,2)</f>
        <v>72.930000000000007</v>
      </c>
      <c r="L26" s="30">
        <f t="shared" ref="L26:L33" si="16">TRUNC(I26*G26,2)</f>
        <v>896.94</v>
      </c>
      <c r="M26" s="30">
        <f t="shared" ref="M26:M33" si="17">TRUNC(K26+L26,2)</f>
        <v>969.87</v>
      </c>
      <c r="N26" s="38">
        <v>2.8999999999999998E-3</v>
      </c>
      <c r="O26" s="35" t="s">
        <v>51</v>
      </c>
      <c r="Q26">
        <v>2.62</v>
      </c>
      <c r="R26">
        <v>32.090000000000003</v>
      </c>
    </row>
    <row r="27" spans="1:18" ht="37.35" customHeight="1">
      <c r="A27" s="32" t="s">
        <v>90</v>
      </c>
      <c r="B27" s="33">
        <v>89529</v>
      </c>
      <c r="C27" s="35" t="s">
        <v>72</v>
      </c>
      <c r="D27" s="7" t="s">
        <v>91</v>
      </c>
      <c r="E27" s="35" t="s">
        <v>92</v>
      </c>
      <c r="F27" s="36">
        <v>18</v>
      </c>
      <c r="G27" s="36">
        <v>18</v>
      </c>
      <c r="H27" s="29">
        <f t="shared" si="12"/>
        <v>3.78</v>
      </c>
      <c r="I27" s="29">
        <f t="shared" si="13"/>
        <v>27.65</v>
      </c>
      <c r="J27" s="28">
        <f t="shared" si="14"/>
        <v>31.43</v>
      </c>
      <c r="K27" s="28">
        <f t="shared" si="15"/>
        <v>68.040000000000006</v>
      </c>
      <c r="L27" s="30">
        <f t="shared" si="16"/>
        <v>497.7</v>
      </c>
      <c r="M27" s="30">
        <f t="shared" si="17"/>
        <v>565.74</v>
      </c>
      <c r="N27" s="38">
        <v>1.6999999999999999E-3</v>
      </c>
      <c r="O27" s="35" t="s">
        <v>51</v>
      </c>
      <c r="Q27">
        <v>4.47</v>
      </c>
      <c r="R27">
        <v>32.65</v>
      </c>
    </row>
    <row r="28" spans="1:18" ht="37.35" customHeight="1">
      <c r="A28" s="32" t="s">
        <v>93</v>
      </c>
      <c r="B28" s="33">
        <v>94229</v>
      </c>
      <c r="C28" s="35" t="s">
        <v>72</v>
      </c>
      <c r="D28" s="7" t="s">
        <v>94</v>
      </c>
      <c r="E28" s="35" t="s">
        <v>89</v>
      </c>
      <c r="F28" s="36">
        <v>65.8</v>
      </c>
      <c r="G28" s="36">
        <v>65.8</v>
      </c>
      <c r="H28" s="29">
        <f t="shared" si="12"/>
        <v>16.75</v>
      </c>
      <c r="I28" s="29">
        <f t="shared" si="13"/>
        <v>114.16</v>
      </c>
      <c r="J28" s="28">
        <f t="shared" si="14"/>
        <v>130.91</v>
      </c>
      <c r="K28" s="28">
        <f t="shared" si="15"/>
        <v>1102.1500000000001</v>
      </c>
      <c r="L28" s="30">
        <f t="shared" si="16"/>
        <v>7511.72</v>
      </c>
      <c r="M28" s="30">
        <f t="shared" si="17"/>
        <v>8613.8700000000008</v>
      </c>
      <c r="N28" s="40">
        <v>2.5399999999999999E-2</v>
      </c>
      <c r="O28" s="35" t="s">
        <v>51</v>
      </c>
      <c r="Q28">
        <v>19.78</v>
      </c>
      <c r="R28">
        <v>134.79</v>
      </c>
    </row>
    <row r="29" spans="1:18" ht="37.35" customHeight="1">
      <c r="A29" s="32" t="s">
        <v>95</v>
      </c>
      <c r="B29" s="33">
        <v>91175</v>
      </c>
      <c r="C29" s="35" t="s">
        <v>72</v>
      </c>
      <c r="D29" s="7" t="s">
        <v>96</v>
      </c>
      <c r="E29" s="35" t="s">
        <v>89</v>
      </c>
      <c r="F29" s="36">
        <v>33</v>
      </c>
      <c r="G29" s="36">
        <v>33</v>
      </c>
      <c r="H29" s="29">
        <f t="shared" si="12"/>
        <v>2.12</v>
      </c>
      <c r="I29" s="29">
        <f t="shared" si="13"/>
        <v>1.6</v>
      </c>
      <c r="J29" s="28">
        <f t="shared" si="14"/>
        <v>3.72</v>
      </c>
      <c r="K29" s="28">
        <f t="shared" si="15"/>
        <v>69.959999999999994</v>
      </c>
      <c r="L29" s="30">
        <f t="shared" si="16"/>
        <v>52.8</v>
      </c>
      <c r="M29" s="30">
        <f t="shared" si="17"/>
        <v>122.76</v>
      </c>
      <c r="N29" s="40">
        <v>4.0000000000000002E-4</v>
      </c>
      <c r="O29" s="35" t="s">
        <v>51</v>
      </c>
      <c r="Q29">
        <v>2.5099999999999998</v>
      </c>
      <c r="R29">
        <v>1.9</v>
      </c>
    </row>
    <row r="30" spans="1:18" ht="28.5" customHeight="1">
      <c r="A30" s="24" t="s">
        <v>97</v>
      </c>
      <c r="B30" s="25">
        <v>81828</v>
      </c>
      <c r="C30" s="26" t="s">
        <v>48</v>
      </c>
      <c r="D30" s="7" t="s">
        <v>98</v>
      </c>
      <c r="E30" s="27" t="s">
        <v>99</v>
      </c>
      <c r="F30" s="28">
        <v>4</v>
      </c>
      <c r="G30" s="28">
        <v>4</v>
      </c>
      <c r="H30" s="29">
        <f t="shared" si="12"/>
        <v>226.29</v>
      </c>
      <c r="I30" s="29">
        <f t="shared" si="13"/>
        <v>342.07</v>
      </c>
      <c r="J30" s="28">
        <f t="shared" si="14"/>
        <v>568.36</v>
      </c>
      <c r="K30" s="28">
        <f t="shared" si="15"/>
        <v>905.16</v>
      </c>
      <c r="L30" s="30">
        <f t="shared" si="16"/>
        <v>1368.28</v>
      </c>
      <c r="M30" s="30">
        <f t="shared" si="17"/>
        <v>2273.44</v>
      </c>
      <c r="N30" s="41">
        <v>6.7000000000000002E-3</v>
      </c>
      <c r="O30" s="27" t="s">
        <v>51</v>
      </c>
      <c r="Q30">
        <v>267.17</v>
      </c>
      <c r="R30">
        <v>403.87</v>
      </c>
    </row>
    <row r="31" spans="1:18" ht="37.35" customHeight="1">
      <c r="A31" s="32" t="s">
        <v>100</v>
      </c>
      <c r="B31" s="33">
        <v>89580</v>
      </c>
      <c r="C31" s="35" t="s">
        <v>72</v>
      </c>
      <c r="D31" s="7" t="s">
        <v>101</v>
      </c>
      <c r="E31" s="35" t="s">
        <v>89</v>
      </c>
      <c r="F31" s="36">
        <v>17</v>
      </c>
      <c r="G31" s="36">
        <v>17</v>
      </c>
      <c r="H31" s="29">
        <f t="shared" si="12"/>
        <v>3.84</v>
      </c>
      <c r="I31" s="29">
        <f t="shared" si="13"/>
        <v>57.11</v>
      </c>
      <c r="J31" s="28">
        <f t="shared" si="14"/>
        <v>60.95</v>
      </c>
      <c r="K31" s="28">
        <f t="shared" si="15"/>
        <v>65.28</v>
      </c>
      <c r="L31" s="30">
        <f t="shared" si="16"/>
        <v>970.87</v>
      </c>
      <c r="M31" s="30">
        <f t="shared" si="17"/>
        <v>1036.1500000000001</v>
      </c>
      <c r="N31" s="40">
        <v>3.0999999999999999E-3</v>
      </c>
      <c r="O31" s="35" t="s">
        <v>51</v>
      </c>
      <c r="Q31">
        <v>4.54</v>
      </c>
      <c r="R31">
        <v>67.430000000000007</v>
      </c>
    </row>
    <row r="32" spans="1:18" ht="37.35" customHeight="1">
      <c r="A32" s="32" t="s">
        <v>102</v>
      </c>
      <c r="B32" s="35" t="s">
        <v>103</v>
      </c>
      <c r="C32" s="35" t="s">
        <v>76</v>
      </c>
      <c r="D32" s="7" t="s">
        <v>104</v>
      </c>
      <c r="E32" s="35" t="s">
        <v>105</v>
      </c>
      <c r="F32" s="36">
        <v>59.2</v>
      </c>
      <c r="G32" s="36">
        <v>59.2</v>
      </c>
      <c r="H32" s="29">
        <f t="shared" si="12"/>
        <v>58.91</v>
      </c>
      <c r="I32" s="29">
        <f t="shared" si="13"/>
        <v>350.94</v>
      </c>
      <c r="J32" s="28">
        <f t="shared" si="14"/>
        <v>409.85</v>
      </c>
      <c r="K32" s="28">
        <f t="shared" si="15"/>
        <v>3487.47</v>
      </c>
      <c r="L32" s="30">
        <f t="shared" si="16"/>
        <v>20775.64</v>
      </c>
      <c r="M32" s="30">
        <f t="shared" si="17"/>
        <v>24263.11</v>
      </c>
      <c r="N32" s="40">
        <v>7.1400000000000005E-2</v>
      </c>
      <c r="O32" s="35" t="s">
        <v>51</v>
      </c>
      <c r="Q32">
        <v>69.56</v>
      </c>
      <c r="R32">
        <v>414.34</v>
      </c>
    </row>
    <row r="33" spans="1:18" ht="14.25" customHeight="1">
      <c r="A33" s="24" t="s">
        <v>106</v>
      </c>
      <c r="B33" s="27" t="s">
        <v>107</v>
      </c>
      <c r="C33" s="27" t="s">
        <v>76</v>
      </c>
      <c r="D33" s="24" t="s">
        <v>108</v>
      </c>
      <c r="E33" s="27" t="s">
        <v>92</v>
      </c>
      <c r="F33" s="28">
        <v>6</v>
      </c>
      <c r="G33" s="28">
        <v>6</v>
      </c>
      <c r="H33" s="29">
        <f t="shared" si="12"/>
        <v>2.89</v>
      </c>
      <c r="I33" s="29">
        <f t="shared" si="13"/>
        <v>19.05</v>
      </c>
      <c r="J33" s="28">
        <f t="shared" si="14"/>
        <v>21.94</v>
      </c>
      <c r="K33" s="28">
        <f t="shared" si="15"/>
        <v>17.34</v>
      </c>
      <c r="L33" s="30">
        <f t="shared" si="16"/>
        <v>114.3</v>
      </c>
      <c r="M33" s="30">
        <f t="shared" si="17"/>
        <v>131.63999999999999</v>
      </c>
      <c r="N33" s="41">
        <v>4.0000000000000002E-4</v>
      </c>
      <c r="O33" s="27" t="s">
        <v>51</v>
      </c>
      <c r="Q33">
        <v>3.42</v>
      </c>
      <c r="R33">
        <v>22.5</v>
      </c>
    </row>
    <row r="34" spans="1:18" ht="14.25" customHeight="1">
      <c r="A34" s="21" t="s">
        <v>109</v>
      </c>
      <c r="B34" s="20"/>
      <c r="C34" s="20"/>
      <c r="D34" s="21" t="s">
        <v>110</v>
      </c>
      <c r="E34" s="20"/>
      <c r="F34" s="20"/>
      <c r="G34" s="20"/>
      <c r="H34" s="20"/>
      <c r="I34" s="20"/>
      <c r="J34" s="20"/>
      <c r="K34" s="20"/>
      <c r="L34" s="20"/>
      <c r="M34" s="42">
        <f>TRUNC(SUM(M35:M36),2)</f>
        <v>266.19</v>
      </c>
      <c r="N34" s="43">
        <v>8.0000000000000004E-4</v>
      </c>
      <c r="O34" s="20"/>
    </row>
    <row r="35" spans="1:18" ht="28.5" customHeight="1">
      <c r="A35" s="24" t="s">
        <v>111</v>
      </c>
      <c r="B35" s="25">
        <v>93358</v>
      </c>
      <c r="C35" s="27" t="s">
        <v>72</v>
      </c>
      <c r="D35" s="7" t="s">
        <v>112</v>
      </c>
      <c r="E35" s="27" t="s">
        <v>74</v>
      </c>
      <c r="F35" s="28">
        <v>2.72</v>
      </c>
      <c r="G35" s="28">
        <v>2.72</v>
      </c>
      <c r="H35" s="29">
        <f t="shared" ref="H35:H36" si="18">TRUNC((Q35*$Q$6)/100,2)</f>
        <v>43.92</v>
      </c>
      <c r="I35" s="29">
        <f t="shared" ref="I35:I36" si="19">TRUNC((R35*$Q$6)/100,2)</f>
        <v>19.66</v>
      </c>
      <c r="J35" s="28">
        <f t="shared" ref="J35:J36" si="20">TRUNC(H35+I35,2)</f>
        <v>63.58</v>
      </c>
      <c r="K35" s="28">
        <f t="shared" ref="K35:K36" si="21">TRUNC(H35*G35,2)</f>
        <v>119.46</v>
      </c>
      <c r="L35" s="30">
        <f t="shared" ref="L35:L36" si="22">TRUNC(I35*G35,2)</f>
        <v>53.47</v>
      </c>
      <c r="M35" s="30">
        <f t="shared" ref="M35:M36" si="23">TRUNC(K35+L35,2)</f>
        <v>172.93</v>
      </c>
      <c r="N35" s="41">
        <v>5.0000000000000001E-4</v>
      </c>
      <c r="O35" s="27" t="s">
        <v>51</v>
      </c>
      <c r="Q35">
        <v>51.86</v>
      </c>
      <c r="R35">
        <v>23.22</v>
      </c>
    </row>
    <row r="36" spans="1:18" ht="14.25" customHeight="1">
      <c r="A36" s="24" t="s">
        <v>113</v>
      </c>
      <c r="B36" s="25">
        <v>96995</v>
      </c>
      <c r="C36" s="27" t="s">
        <v>72</v>
      </c>
      <c r="D36" s="24" t="s">
        <v>114</v>
      </c>
      <c r="E36" s="27" t="s">
        <v>74</v>
      </c>
      <c r="F36" s="28">
        <v>2.42</v>
      </c>
      <c r="G36" s="28">
        <v>2.42</v>
      </c>
      <c r="H36" s="29">
        <f t="shared" si="18"/>
        <v>26.62</v>
      </c>
      <c r="I36" s="29">
        <f t="shared" si="19"/>
        <v>11.92</v>
      </c>
      <c r="J36" s="28">
        <f t="shared" si="20"/>
        <v>38.54</v>
      </c>
      <c r="K36" s="28">
        <f t="shared" si="21"/>
        <v>64.42</v>
      </c>
      <c r="L36" s="30">
        <f t="shared" si="22"/>
        <v>28.84</v>
      </c>
      <c r="M36" s="30">
        <f t="shared" si="23"/>
        <v>93.26</v>
      </c>
      <c r="N36" s="41">
        <v>2.9999999999999997E-4</v>
      </c>
      <c r="O36" s="27" t="s">
        <v>51</v>
      </c>
      <c r="Q36">
        <v>31.44</v>
      </c>
      <c r="R36">
        <v>14.08</v>
      </c>
    </row>
    <row r="37" spans="1:18" ht="14.25" customHeight="1">
      <c r="A37" s="19">
        <v>4</v>
      </c>
      <c r="B37" s="20"/>
      <c r="C37" s="20"/>
      <c r="D37" s="21" t="s">
        <v>115</v>
      </c>
      <c r="E37" s="20"/>
      <c r="F37" s="20"/>
      <c r="G37" s="20"/>
      <c r="H37" s="20"/>
      <c r="I37" s="20"/>
      <c r="J37" s="20"/>
      <c r="K37" s="20"/>
      <c r="L37" s="20"/>
      <c r="M37" s="22">
        <f>TRUNC(SUM(M38,M42,M45,M48,M50,M54,M58,M63),2)</f>
        <v>15839.61</v>
      </c>
      <c r="N37" s="43">
        <v>4.6699999999999998E-2</v>
      </c>
      <c r="O37" s="20"/>
    </row>
    <row r="38" spans="1:18" ht="14.25" customHeight="1">
      <c r="A38" s="21" t="s">
        <v>116</v>
      </c>
      <c r="B38" s="20"/>
      <c r="C38" s="20"/>
      <c r="D38" s="21" t="s">
        <v>117</v>
      </c>
      <c r="E38" s="20"/>
      <c r="F38" s="20"/>
      <c r="G38" s="20"/>
      <c r="H38" s="20"/>
      <c r="I38" s="20"/>
      <c r="J38" s="20"/>
      <c r="K38" s="20"/>
      <c r="L38" s="20"/>
      <c r="M38" s="42">
        <f>TRUNC(SUM(M39:M41),2)</f>
        <v>803.62</v>
      </c>
      <c r="N38" s="43">
        <v>2.3999999999999998E-3</v>
      </c>
      <c r="O38" s="20"/>
    </row>
    <row r="39" spans="1:18" ht="28.5" customHeight="1">
      <c r="A39" s="24" t="s">
        <v>118</v>
      </c>
      <c r="B39" s="25">
        <v>93358</v>
      </c>
      <c r="C39" s="27" t="s">
        <v>72</v>
      </c>
      <c r="D39" s="7" t="s">
        <v>112</v>
      </c>
      <c r="E39" s="27" t="s">
        <v>74</v>
      </c>
      <c r="F39" s="28">
        <v>6</v>
      </c>
      <c r="G39" s="28">
        <v>6</v>
      </c>
      <c r="H39" s="29">
        <f t="shared" ref="H39:H41" si="24">TRUNC((Q39*$Q$6)/100,2)</f>
        <v>43.92</v>
      </c>
      <c r="I39" s="29">
        <f t="shared" ref="I39:I41" si="25">TRUNC((R39*$Q$6)/100,2)</f>
        <v>19.66</v>
      </c>
      <c r="J39" s="28">
        <f t="shared" ref="J39:J41" si="26">TRUNC(H39+I39,2)</f>
        <v>63.58</v>
      </c>
      <c r="K39" s="28">
        <f t="shared" ref="K39:K41" si="27">TRUNC(H39*G39,2)</f>
        <v>263.52</v>
      </c>
      <c r="L39" s="30">
        <f t="shared" ref="L39:L41" si="28">TRUNC(I39*G39,2)</f>
        <v>117.96</v>
      </c>
      <c r="M39" s="30">
        <f t="shared" ref="M39:M41" si="29">TRUNC(K39+L39,2)</f>
        <v>381.48</v>
      </c>
      <c r="N39" s="41">
        <v>1.1000000000000001E-3</v>
      </c>
      <c r="O39" s="27" t="s">
        <v>51</v>
      </c>
      <c r="Q39">
        <v>51.86</v>
      </c>
      <c r="R39">
        <v>23.22</v>
      </c>
    </row>
    <row r="40" spans="1:18" ht="28.5" customHeight="1">
      <c r="A40" s="24" t="s">
        <v>119</v>
      </c>
      <c r="B40" s="25">
        <v>93382</v>
      </c>
      <c r="C40" s="27" t="s">
        <v>72</v>
      </c>
      <c r="D40" s="7" t="s">
        <v>120</v>
      </c>
      <c r="E40" s="27" t="s">
        <v>74</v>
      </c>
      <c r="F40" s="28">
        <v>5.4</v>
      </c>
      <c r="G40" s="28">
        <v>5.4</v>
      </c>
      <c r="H40" s="29">
        <f t="shared" si="24"/>
        <v>14.66</v>
      </c>
      <c r="I40" s="29">
        <f t="shared" si="25"/>
        <v>9</v>
      </c>
      <c r="J40" s="28">
        <f t="shared" si="26"/>
        <v>23.66</v>
      </c>
      <c r="K40" s="28">
        <f t="shared" si="27"/>
        <v>79.16</v>
      </c>
      <c r="L40" s="30">
        <f t="shared" si="28"/>
        <v>48.6</v>
      </c>
      <c r="M40" s="30">
        <f t="shared" si="29"/>
        <v>127.76</v>
      </c>
      <c r="N40" s="41">
        <v>4.0000000000000002E-4</v>
      </c>
      <c r="O40" s="27" t="s">
        <v>51</v>
      </c>
      <c r="Q40">
        <v>17.309999999999999</v>
      </c>
      <c r="R40">
        <v>10.63</v>
      </c>
    </row>
    <row r="41" spans="1:18" ht="37.35" customHeight="1">
      <c r="A41" s="32" t="s">
        <v>121</v>
      </c>
      <c r="B41" s="33">
        <v>97882</v>
      </c>
      <c r="C41" s="35" t="s">
        <v>72</v>
      </c>
      <c r="D41" s="7" t="s">
        <v>122</v>
      </c>
      <c r="E41" s="35" t="s">
        <v>92</v>
      </c>
      <c r="F41" s="36">
        <v>2</v>
      </c>
      <c r="G41" s="36">
        <v>2</v>
      </c>
      <c r="H41" s="29">
        <f t="shared" si="24"/>
        <v>22.85</v>
      </c>
      <c r="I41" s="29">
        <f t="shared" si="25"/>
        <v>124.34</v>
      </c>
      <c r="J41" s="28">
        <f t="shared" si="26"/>
        <v>147.19</v>
      </c>
      <c r="K41" s="28">
        <f t="shared" si="27"/>
        <v>45.7</v>
      </c>
      <c r="L41" s="30">
        <f t="shared" si="28"/>
        <v>248.68</v>
      </c>
      <c r="M41" s="30">
        <f t="shared" si="29"/>
        <v>294.38</v>
      </c>
      <c r="N41" s="40">
        <v>8.9999999999999998E-4</v>
      </c>
      <c r="O41" s="35" t="s">
        <v>51</v>
      </c>
      <c r="Q41">
        <v>26.98</v>
      </c>
      <c r="R41">
        <v>146.81</v>
      </c>
    </row>
    <row r="42" spans="1:18" ht="14.25" customHeight="1">
      <c r="A42" s="21" t="s">
        <v>123</v>
      </c>
      <c r="B42" s="20"/>
      <c r="C42" s="20"/>
      <c r="D42" s="21" t="s">
        <v>124</v>
      </c>
      <c r="E42" s="20"/>
      <c r="F42" s="20"/>
      <c r="G42" s="20"/>
      <c r="H42" s="20"/>
      <c r="I42" s="20"/>
      <c r="J42" s="20"/>
      <c r="K42" s="20"/>
      <c r="L42" s="20"/>
      <c r="M42" s="22">
        <f>TRUNC(SUM(M43:M44),2)</f>
        <v>7067.5</v>
      </c>
      <c r="N42" s="43">
        <v>2.0799999999999999E-2</v>
      </c>
      <c r="O42" s="20"/>
    </row>
    <row r="43" spans="1:18" ht="14.25" customHeight="1">
      <c r="A43" s="24" t="s">
        <v>125</v>
      </c>
      <c r="B43" s="27" t="s">
        <v>126</v>
      </c>
      <c r="C43" s="27" t="s">
        <v>76</v>
      </c>
      <c r="D43" s="24" t="s">
        <v>127</v>
      </c>
      <c r="E43" s="27" t="s">
        <v>92</v>
      </c>
      <c r="F43" s="28">
        <v>25</v>
      </c>
      <c r="G43" s="28">
        <v>25</v>
      </c>
      <c r="H43" s="29">
        <f t="shared" ref="H43:H44" si="30">TRUNC((Q43*$Q$6)/100,2)</f>
        <v>60.03</v>
      </c>
      <c r="I43" s="29">
        <f t="shared" ref="I43:I44" si="31">TRUNC((R43*$Q$6)/100,2)</f>
        <v>60.13</v>
      </c>
      <c r="J43" s="28">
        <f t="shared" ref="J43:J44" si="32">TRUNC(H43+I43,2)</f>
        <v>120.16</v>
      </c>
      <c r="K43" s="28">
        <f t="shared" ref="K43:K44" si="33">TRUNC(H43*G43,2)</f>
        <v>1500.75</v>
      </c>
      <c r="L43" s="30">
        <f t="shared" ref="L43:L44" si="34">TRUNC(I43*G43,2)</f>
        <v>1503.25</v>
      </c>
      <c r="M43" s="30">
        <f t="shared" ref="M43:M44" si="35">TRUNC(K43+L43,2)</f>
        <v>3004</v>
      </c>
      <c r="N43" s="41">
        <v>8.8000000000000005E-3</v>
      </c>
      <c r="O43" s="27" t="s">
        <v>51</v>
      </c>
      <c r="Q43">
        <v>70.88</v>
      </c>
      <c r="R43">
        <v>71</v>
      </c>
    </row>
    <row r="44" spans="1:18" ht="28.5" customHeight="1">
      <c r="A44" s="24" t="s">
        <v>128</v>
      </c>
      <c r="B44" s="25">
        <v>180708</v>
      </c>
      <c r="C44" s="26" t="s">
        <v>48</v>
      </c>
      <c r="D44" s="7" t="s">
        <v>129</v>
      </c>
      <c r="E44" s="27" t="s">
        <v>56</v>
      </c>
      <c r="F44" s="28">
        <v>25</v>
      </c>
      <c r="G44" s="28">
        <v>25</v>
      </c>
      <c r="H44" s="29">
        <f t="shared" si="30"/>
        <v>15.16</v>
      </c>
      <c r="I44" s="29">
        <f t="shared" si="31"/>
        <v>147.38</v>
      </c>
      <c r="J44" s="28">
        <f t="shared" si="32"/>
        <v>162.54</v>
      </c>
      <c r="K44" s="28">
        <f t="shared" si="33"/>
        <v>379</v>
      </c>
      <c r="L44" s="30">
        <f t="shared" si="34"/>
        <v>3684.5</v>
      </c>
      <c r="M44" s="30">
        <f t="shared" si="35"/>
        <v>4063.5</v>
      </c>
      <c r="N44" s="41">
        <v>1.2E-2</v>
      </c>
      <c r="O44" s="27" t="s">
        <v>51</v>
      </c>
      <c r="Q44">
        <v>17.91</v>
      </c>
      <c r="R44">
        <v>174.01</v>
      </c>
    </row>
    <row r="45" spans="1:18" ht="14.25" customHeight="1">
      <c r="A45" s="21" t="s">
        <v>130</v>
      </c>
      <c r="B45" s="20"/>
      <c r="C45" s="20"/>
      <c r="D45" s="21" t="s">
        <v>131</v>
      </c>
      <c r="E45" s="20"/>
      <c r="F45" s="20"/>
      <c r="G45" s="20"/>
      <c r="H45" s="20"/>
      <c r="I45" s="20"/>
      <c r="J45" s="20"/>
      <c r="K45" s="20"/>
      <c r="L45" s="20"/>
      <c r="M45" s="42">
        <f>TRUNC(SUM(M46:M47),2)</f>
        <v>646.79</v>
      </c>
      <c r="N45" s="43">
        <v>1.9E-3</v>
      </c>
      <c r="O45" s="20"/>
    </row>
    <row r="46" spans="1:18" ht="28.5" customHeight="1">
      <c r="A46" s="24" t="s">
        <v>132</v>
      </c>
      <c r="B46" s="25">
        <v>91939</v>
      </c>
      <c r="C46" s="27" t="s">
        <v>72</v>
      </c>
      <c r="D46" s="7" t="s">
        <v>133</v>
      </c>
      <c r="E46" s="27" t="s">
        <v>92</v>
      </c>
      <c r="F46" s="28">
        <v>4</v>
      </c>
      <c r="G46" s="28">
        <v>4</v>
      </c>
      <c r="H46" s="29">
        <f t="shared" ref="H46:H47" si="36">TRUNC((Q46*$Q$6)/100,2)</f>
        <v>16.579999999999998</v>
      </c>
      <c r="I46" s="29">
        <f t="shared" ref="I46:I47" si="37">TRUNC((R46*$Q$6)/100,2)</f>
        <v>7.18</v>
      </c>
      <c r="J46" s="28">
        <f t="shared" ref="J46:J47" si="38">TRUNC(H46+I46,2)</f>
        <v>23.76</v>
      </c>
      <c r="K46" s="28">
        <f t="shared" ref="K46:K47" si="39">TRUNC(H46*G46,2)</f>
        <v>66.319999999999993</v>
      </c>
      <c r="L46" s="30">
        <f t="shared" ref="L46:L47" si="40">TRUNC(I46*G46,2)</f>
        <v>28.72</v>
      </c>
      <c r="M46" s="30">
        <f t="shared" ref="M46:M47" si="41">TRUNC(K46+L46,2)</f>
        <v>95.04</v>
      </c>
      <c r="N46" s="41">
        <v>2.9999999999999997E-4</v>
      </c>
      <c r="O46" s="27" t="s">
        <v>51</v>
      </c>
      <c r="Q46">
        <v>19.579999999999998</v>
      </c>
      <c r="R46">
        <v>8.48</v>
      </c>
    </row>
    <row r="47" spans="1:18" ht="37.35" customHeight="1">
      <c r="A47" s="32" t="s">
        <v>134</v>
      </c>
      <c r="B47" s="33">
        <v>95778</v>
      </c>
      <c r="C47" s="35" t="s">
        <v>72</v>
      </c>
      <c r="D47" s="7" t="s">
        <v>135</v>
      </c>
      <c r="E47" s="35" t="s">
        <v>92</v>
      </c>
      <c r="F47" s="36">
        <v>25</v>
      </c>
      <c r="G47" s="36">
        <v>25</v>
      </c>
      <c r="H47" s="29">
        <f t="shared" si="36"/>
        <v>8.17</v>
      </c>
      <c r="I47" s="29">
        <f t="shared" si="37"/>
        <v>13.9</v>
      </c>
      <c r="J47" s="28">
        <f t="shared" si="38"/>
        <v>22.07</v>
      </c>
      <c r="K47" s="28">
        <f t="shared" si="39"/>
        <v>204.25</v>
      </c>
      <c r="L47" s="30">
        <f t="shared" si="40"/>
        <v>347.5</v>
      </c>
      <c r="M47" s="30">
        <f t="shared" si="41"/>
        <v>551.75</v>
      </c>
      <c r="N47" s="40">
        <v>1.6000000000000001E-3</v>
      </c>
      <c r="O47" s="35" t="s">
        <v>51</v>
      </c>
      <c r="Q47">
        <v>9.65</v>
      </c>
      <c r="R47">
        <v>16.420000000000002</v>
      </c>
    </row>
    <row r="48" spans="1:18" ht="14.25" customHeight="1">
      <c r="A48" s="21" t="s">
        <v>136</v>
      </c>
      <c r="B48" s="20"/>
      <c r="C48" s="20"/>
      <c r="D48" s="21" t="s">
        <v>137</v>
      </c>
      <c r="E48" s="20"/>
      <c r="F48" s="20"/>
      <c r="G48" s="20"/>
      <c r="H48" s="20"/>
      <c r="I48" s="20"/>
      <c r="J48" s="20"/>
      <c r="K48" s="20"/>
      <c r="L48" s="20"/>
      <c r="M48" s="42">
        <f>M49</f>
        <v>138.80000000000001</v>
      </c>
      <c r="N48" s="43">
        <v>4.0000000000000002E-4</v>
      </c>
      <c r="O48" s="20"/>
    </row>
    <row r="49" spans="1:18" ht="28.5" customHeight="1">
      <c r="A49" s="24" t="s">
        <v>138</v>
      </c>
      <c r="B49" s="25">
        <v>91992</v>
      </c>
      <c r="C49" s="27" t="s">
        <v>72</v>
      </c>
      <c r="D49" s="7" t="s">
        <v>139</v>
      </c>
      <c r="E49" s="27" t="s">
        <v>92</v>
      </c>
      <c r="F49" s="28">
        <v>4</v>
      </c>
      <c r="G49" s="28">
        <v>4</v>
      </c>
      <c r="H49" s="29">
        <f t="shared" ref="H49" si="42">TRUNC((Q49*$Q$6)/100,2)</f>
        <v>19.149999999999999</v>
      </c>
      <c r="I49" s="29">
        <f t="shared" ref="I49" si="43">TRUNC((R49*$Q$6)/100,2)</f>
        <v>15.55</v>
      </c>
      <c r="J49" s="28">
        <f t="shared" ref="J49" si="44">TRUNC(H49+I49,2)</f>
        <v>34.700000000000003</v>
      </c>
      <c r="K49" s="28">
        <f t="shared" ref="K49" si="45">TRUNC(H49*G49,2)</f>
        <v>76.599999999999994</v>
      </c>
      <c r="L49" s="30">
        <f t="shared" ref="L49" si="46">TRUNC(I49*G49,2)</f>
        <v>62.2</v>
      </c>
      <c r="M49" s="30">
        <f t="shared" ref="M49" si="47">TRUNC(K49+L49,2)</f>
        <v>138.80000000000001</v>
      </c>
      <c r="N49" s="41">
        <v>4.0000000000000002E-4</v>
      </c>
      <c r="O49" s="27" t="s">
        <v>51</v>
      </c>
      <c r="Q49">
        <v>22.62</v>
      </c>
      <c r="R49">
        <v>18.36</v>
      </c>
    </row>
    <row r="50" spans="1:18" ht="14.25" customHeight="1">
      <c r="A50" s="21" t="s">
        <v>140</v>
      </c>
      <c r="B50" s="20"/>
      <c r="C50" s="20"/>
      <c r="D50" s="21" t="s">
        <v>141</v>
      </c>
      <c r="E50" s="20"/>
      <c r="F50" s="20"/>
      <c r="G50" s="20"/>
      <c r="H50" s="20"/>
      <c r="I50" s="20"/>
      <c r="J50" s="20"/>
      <c r="K50" s="20"/>
      <c r="L50" s="20"/>
      <c r="M50" s="44">
        <f>TRUNC(SUM(M51:M53),2)</f>
        <v>3635.43</v>
      </c>
      <c r="N50" s="23">
        <v>1.0699999999999999E-2</v>
      </c>
      <c r="O50" s="20"/>
    </row>
    <row r="51" spans="1:18" ht="37.35" customHeight="1">
      <c r="A51" s="32" t="s">
        <v>142</v>
      </c>
      <c r="B51" s="45">
        <v>91926</v>
      </c>
      <c r="C51" s="35" t="s">
        <v>72</v>
      </c>
      <c r="D51" s="7" t="s">
        <v>143</v>
      </c>
      <c r="E51" s="35" t="s">
        <v>89</v>
      </c>
      <c r="F51" s="36">
        <v>259.31</v>
      </c>
      <c r="G51" s="37">
        <v>259.31</v>
      </c>
      <c r="H51" s="29">
        <f t="shared" ref="H51:H53" si="48">TRUNC((Q51*$Q$6)/100,2)</f>
        <v>0.86</v>
      </c>
      <c r="I51" s="29">
        <f t="shared" ref="I51:I53" si="49">TRUNC((R51*$Q$6)/100,2)</f>
        <v>2.52</v>
      </c>
      <c r="J51" s="28">
        <f t="shared" ref="J51:J53" si="50">TRUNC(H51+I51,2)</f>
        <v>3.38</v>
      </c>
      <c r="K51" s="28">
        <f t="shared" ref="K51:K53" si="51">TRUNC(H51*G51,2)</f>
        <v>223</v>
      </c>
      <c r="L51" s="30">
        <f t="shared" ref="L51:L53" si="52">TRUNC(I51*G51,2)</f>
        <v>653.46</v>
      </c>
      <c r="M51" s="30">
        <f t="shared" ref="M51:M53" si="53">TRUNC(K51+L51,2)</f>
        <v>876.46</v>
      </c>
      <c r="N51" s="38">
        <v>6.7999999999999996E-3</v>
      </c>
      <c r="O51" s="34" t="s">
        <v>51</v>
      </c>
      <c r="Q51">
        <v>1.02</v>
      </c>
      <c r="R51">
        <v>2.98</v>
      </c>
    </row>
    <row r="52" spans="1:18" ht="37.35" customHeight="1">
      <c r="A52" s="32" t="s">
        <v>142</v>
      </c>
      <c r="B52" s="45">
        <v>91926</v>
      </c>
      <c r="C52" s="35" t="s">
        <v>72</v>
      </c>
      <c r="D52" s="7" t="s">
        <v>143</v>
      </c>
      <c r="E52" s="35" t="s">
        <v>89</v>
      </c>
      <c r="F52" s="46">
        <v>421.47500000000002</v>
      </c>
      <c r="G52" s="47">
        <v>421.47500000000002</v>
      </c>
      <c r="H52" s="29">
        <f t="shared" si="48"/>
        <v>0.86</v>
      </c>
      <c r="I52" s="29">
        <f t="shared" si="49"/>
        <v>2.52</v>
      </c>
      <c r="J52" s="28">
        <f t="shared" si="50"/>
        <v>3.38</v>
      </c>
      <c r="K52" s="28">
        <f t="shared" si="51"/>
        <v>362.46</v>
      </c>
      <c r="L52" s="30">
        <f t="shared" si="52"/>
        <v>1062.1099999999999</v>
      </c>
      <c r="M52" s="30">
        <f t="shared" si="53"/>
        <v>1424.57</v>
      </c>
      <c r="N52" s="38">
        <v>6.7999999999999996E-3</v>
      </c>
      <c r="O52" s="48" t="s">
        <v>144</v>
      </c>
      <c r="Q52">
        <v>1.02</v>
      </c>
      <c r="R52">
        <v>2.98</v>
      </c>
    </row>
    <row r="53" spans="1:18" ht="28.5" customHeight="1">
      <c r="A53" s="24" t="s">
        <v>145</v>
      </c>
      <c r="B53" s="49">
        <v>92980</v>
      </c>
      <c r="C53" s="27" t="s">
        <v>72</v>
      </c>
      <c r="D53" s="7" t="s">
        <v>146</v>
      </c>
      <c r="E53" s="27" t="s">
        <v>89</v>
      </c>
      <c r="F53" s="28">
        <v>160</v>
      </c>
      <c r="G53" s="29">
        <v>160</v>
      </c>
      <c r="H53" s="29">
        <f t="shared" si="48"/>
        <v>0.26</v>
      </c>
      <c r="I53" s="29">
        <f t="shared" si="49"/>
        <v>8.08</v>
      </c>
      <c r="J53" s="28">
        <f t="shared" si="50"/>
        <v>8.34</v>
      </c>
      <c r="K53" s="28">
        <f t="shared" si="51"/>
        <v>41.6</v>
      </c>
      <c r="L53" s="30">
        <f t="shared" si="52"/>
        <v>1292.8</v>
      </c>
      <c r="M53" s="30">
        <f t="shared" si="53"/>
        <v>1334.4</v>
      </c>
      <c r="N53" s="31">
        <v>3.8999999999999998E-3</v>
      </c>
      <c r="O53" s="50" t="s">
        <v>51</v>
      </c>
      <c r="Q53">
        <v>0.31</v>
      </c>
      <c r="R53">
        <v>9.5399999999999991</v>
      </c>
    </row>
    <row r="54" spans="1:18" ht="14.25" customHeight="1">
      <c r="A54" s="21" t="s">
        <v>147</v>
      </c>
      <c r="B54" s="20"/>
      <c r="C54" s="20"/>
      <c r="D54" s="21" t="s">
        <v>148</v>
      </c>
      <c r="E54" s="20"/>
      <c r="F54" s="20"/>
      <c r="G54" s="20"/>
      <c r="H54" s="20"/>
      <c r="I54" s="20"/>
      <c r="J54" s="20"/>
      <c r="K54" s="20"/>
      <c r="L54" s="20"/>
      <c r="M54" s="51">
        <f>TRUNC(SUM(M55:M57),2)</f>
        <v>301.2</v>
      </c>
      <c r="N54" s="23">
        <v>8.9999999999999998E-4</v>
      </c>
      <c r="O54" s="20"/>
    </row>
    <row r="55" spans="1:18" ht="28.5" customHeight="1">
      <c r="A55" s="24" t="s">
        <v>149</v>
      </c>
      <c r="B55" s="49">
        <v>93655</v>
      </c>
      <c r="C55" s="27" t="s">
        <v>72</v>
      </c>
      <c r="D55" s="7" t="s">
        <v>150</v>
      </c>
      <c r="E55" s="27" t="s">
        <v>92</v>
      </c>
      <c r="F55" s="28">
        <v>6</v>
      </c>
      <c r="G55" s="28">
        <v>6</v>
      </c>
      <c r="H55" s="29">
        <f t="shared" ref="H55:H57" si="54">TRUNC((Q55*$Q$6)/100,2)</f>
        <v>1.98</v>
      </c>
      <c r="I55" s="29">
        <f t="shared" ref="I55:I57" si="55">TRUNC((R55*$Q$6)/100,2)</f>
        <v>8.7899999999999991</v>
      </c>
      <c r="J55" s="28">
        <f t="shared" ref="J55:J57" si="56">TRUNC(H55+I55,2)</f>
        <v>10.77</v>
      </c>
      <c r="K55" s="28">
        <f t="shared" ref="K55:K57" si="57">TRUNC(H55*G55,2)</f>
        <v>11.88</v>
      </c>
      <c r="L55" s="30">
        <f t="shared" ref="L55:L57" si="58">TRUNC(I55*G55,2)</f>
        <v>52.74</v>
      </c>
      <c r="M55" s="30">
        <f t="shared" ref="M55:M57" si="59">TRUNC(K55+L55,2)</f>
        <v>64.62</v>
      </c>
      <c r="N55" s="31">
        <v>2.0000000000000001E-4</v>
      </c>
      <c r="O55" s="50" t="s">
        <v>51</v>
      </c>
      <c r="Q55">
        <v>2.34</v>
      </c>
      <c r="R55">
        <v>10.38</v>
      </c>
    </row>
    <row r="56" spans="1:18" ht="28.5" customHeight="1">
      <c r="A56" s="24" t="s">
        <v>151</v>
      </c>
      <c r="B56" s="49">
        <v>93666</v>
      </c>
      <c r="C56" s="27" t="s">
        <v>72</v>
      </c>
      <c r="D56" s="7" t="s">
        <v>152</v>
      </c>
      <c r="E56" s="27" t="s">
        <v>92</v>
      </c>
      <c r="F56" s="28">
        <v>2</v>
      </c>
      <c r="G56" s="28">
        <v>2</v>
      </c>
      <c r="H56" s="29">
        <f t="shared" si="54"/>
        <v>11.34</v>
      </c>
      <c r="I56" s="29">
        <f t="shared" si="55"/>
        <v>46.91</v>
      </c>
      <c r="J56" s="28">
        <f t="shared" si="56"/>
        <v>58.25</v>
      </c>
      <c r="K56" s="28">
        <f t="shared" si="57"/>
        <v>22.68</v>
      </c>
      <c r="L56" s="30">
        <f t="shared" si="58"/>
        <v>93.82</v>
      </c>
      <c r="M56" s="30">
        <f t="shared" si="59"/>
        <v>116.5</v>
      </c>
      <c r="N56" s="31">
        <v>2.9999999999999997E-4</v>
      </c>
      <c r="O56" s="50" t="s">
        <v>51</v>
      </c>
      <c r="Q56">
        <v>13.39</v>
      </c>
      <c r="R56">
        <v>55.39</v>
      </c>
    </row>
    <row r="57" spans="1:18" ht="28.5" customHeight="1">
      <c r="A57" s="24" t="s">
        <v>153</v>
      </c>
      <c r="B57" s="49">
        <v>96985</v>
      </c>
      <c r="C57" s="27" t="s">
        <v>72</v>
      </c>
      <c r="D57" s="7" t="s">
        <v>154</v>
      </c>
      <c r="E57" s="27" t="s">
        <v>92</v>
      </c>
      <c r="F57" s="28">
        <v>2</v>
      </c>
      <c r="G57" s="28">
        <v>2</v>
      </c>
      <c r="H57" s="29">
        <f t="shared" si="54"/>
        <v>7.58</v>
      </c>
      <c r="I57" s="29">
        <f t="shared" si="55"/>
        <v>52.46</v>
      </c>
      <c r="J57" s="28">
        <f t="shared" si="56"/>
        <v>60.04</v>
      </c>
      <c r="K57" s="28">
        <f t="shared" si="57"/>
        <v>15.16</v>
      </c>
      <c r="L57" s="30">
        <f t="shared" si="58"/>
        <v>104.92</v>
      </c>
      <c r="M57" s="30">
        <f t="shared" si="59"/>
        <v>120.08</v>
      </c>
      <c r="N57" s="31">
        <v>4.0000000000000002E-4</v>
      </c>
      <c r="O57" s="50" t="s">
        <v>51</v>
      </c>
      <c r="Q57">
        <v>8.9600000000000009</v>
      </c>
      <c r="R57">
        <v>61.94</v>
      </c>
    </row>
    <row r="58" spans="1:18" ht="14.25" customHeight="1">
      <c r="A58" s="21" t="s">
        <v>155</v>
      </c>
      <c r="B58" s="20"/>
      <c r="C58" s="20"/>
      <c r="D58" s="21" t="s">
        <v>156</v>
      </c>
      <c r="E58" s="20"/>
      <c r="F58" s="20"/>
      <c r="G58" s="20"/>
      <c r="H58" s="20"/>
      <c r="I58" s="20"/>
      <c r="J58" s="20"/>
      <c r="K58" s="20"/>
      <c r="L58" s="20"/>
      <c r="M58" s="44">
        <f>TRUNC(SUM(M59:M62),2)</f>
        <v>2930.83</v>
      </c>
      <c r="N58" s="23">
        <v>8.6E-3</v>
      </c>
      <c r="O58" s="20"/>
    </row>
    <row r="59" spans="1:18" ht="37.35" customHeight="1">
      <c r="A59" s="32" t="s">
        <v>157</v>
      </c>
      <c r="B59" s="45">
        <v>91854</v>
      </c>
      <c r="C59" s="35" t="s">
        <v>72</v>
      </c>
      <c r="D59" s="7" t="s">
        <v>158</v>
      </c>
      <c r="E59" s="35" t="s">
        <v>89</v>
      </c>
      <c r="F59" s="36">
        <v>113.25</v>
      </c>
      <c r="G59" s="37">
        <v>113.25</v>
      </c>
      <c r="H59" s="29">
        <f t="shared" ref="H59:H62" si="60">TRUNC((Q59*$Q$6)/100,2)</f>
        <v>4.01</v>
      </c>
      <c r="I59" s="29">
        <f t="shared" ref="I59:I62" si="61">TRUNC((R59*$Q$6)/100,2)</f>
        <v>3.41</v>
      </c>
      <c r="J59" s="28">
        <f t="shared" ref="J59:J62" si="62">TRUNC(H59+I59,2)</f>
        <v>7.42</v>
      </c>
      <c r="K59" s="28">
        <f t="shared" ref="K59:K62" si="63">TRUNC(H59*G59,2)</f>
        <v>454.13</v>
      </c>
      <c r="L59" s="30">
        <f t="shared" ref="L59:L62" si="64">TRUNC(I59*G59,2)</f>
        <v>386.18</v>
      </c>
      <c r="M59" s="30">
        <f t="shared" ref="M59:M62" si="65">TRUNC(K59+L59,2)</f>
        <v>840.31</v>
      </c>
      <c r="N59" s="38">
        <v>2.5000000000000001E-3</v>
      </c>
      <c r="O59" s="34" t="s">
        <v>51</v>
      </c>
      <c r="Q59">
        <v>4.74</v>
      </c>
      <c r="R59">
        <v>4.03</v>
      </c>
    </row>
    <row r="60" spans="1:18" ht="37.35" customHeight="1">
      <c r="A60" s="32" t="s">
        <v>159</v>
      </c>
      <c r="B60" s="45">
        <v>93009</v>
      </c>
      <c r="C60" s="35" t="s">
        <v>72</v>
      </c>
      <c r="D60" s="7" t="s">
        <v>160</v>
      </c>
      <c r="E60" s="35" t="s">
        <v>89</v>
      </c>
      <c r="F60" s="36">
        <v>40</v>
      </c>
      <c r="G60" s="37">
        <v>40</v>
      </c>
      <c r="H60" s="29">
        <f t="shared" si="60"/>
        <v>3.87</v>
      </c>
      <c r="I60" s="29">
        <f t="shared" si="61"/>
        <v>17.079999999999998</v>
      </c>
      <c r="J60" s="28">
        <f t="shared" si="62"/>
        <v>20.95</v>
      </c>
      <c r="K60" s="28">
        <f t="shared" si="63"/>
        <v>154.80000000000001</v>
      </c>
      <c r="L60" s="30">
        <f t="shared" si="64"/>
        <v>683.2</v>
      </c>
      <c r="M60" s="30">
        <f t="shared" si="65"/>
        <v>838</v>
      </c>
      <c r="N60" s="38">
        <v>2.5000000000000001E-3</v>
      </c>
      <c r="O60" s="34" t="s">
        <v>51</v>
      </c>
      <c r="Q60">
        <v>4.57</v>
      </c>
      <c r="R60">
        <v>20.170000000000002</v>
      </c>
    </row>
    <row r="61" spans="1:18" ht="28.5" customHeight="1">
      <c r="A61" s="24" t="s">
        <v>161</v>
      </c>
      <c r="B61" s="49">
        <v>71190</v>
      </c>
      <c r="C61" s="26" t="s">
        <v>48</v>
      </c>
      <c r="D61" s="24" t="s">
        <v>162</v>
      </c>
      <c r="E61" s="27" t="s">
        <v>89</v>
      </c>
      <c r="F61" s="28">
        <v>29.66</v>
      </c>
      <c r="G61" s="29">
        <v>29.66</v>
      </c>
      <c r="H61" s="29">
        <f t="shared" si="60"/>
        <v>9.61</v>
      </c>
      <c r="I61" s="29">
        <f t="shared" si="61"/>
        <v>21.07</v>
      </c>
      <c r="J61" s="28">
        <f t="shared" si="62"/>
        <v>30.68</v>
      </c>
      <c r="K61" s="28">
        <f t="shared" si="63"/>
        <v>285.02999999999997</v>
      </c>
      <c r="L61" s="30">
        <f t="shared" si="64"/>
        <v>624.92999999999995</v>
      </c>
      <c r="M61" s="30">
        <f t="shared" si="65"/>
        <v>909.96</v>
      </c>
      <c r="N61" s="31">
        <v>2.7000000000000001E-3</v>
      </c>
      <c r="O61" s="50" t="s">
        <v>51</v>
      </c>
      <c r="Q61">
        <v>11.35</v>
      </c>
      <c r="R61">
        <v>24.88</v>
      </c>
    </row>
    <row r="62" spans="1:18" ht="28.5" customHeight="1">
      <c r="A62" s="24" t="s">
        <v>163</v>
      </c>
      <c r="B62" s="49">
        <v>72376</v>
      </c>
      <c r="C62" s="26" t="s">
        <v>48</v>
      </c>
      <c r="D62" s="24" t="s">
        <v>164</v>
      </c>
      <c r="E62" s="27" t="s">
        <v>89</v>
      </c>
      <c r="F62" s="28">
        <v>29.66</v>
      </c>
      <c r="G62" s="29">
        <v>29.66</v>
      </c>
      <c r="H62" s="29">
        <f t="shared" si="60"/>
        <v>6.01</v>
      </c>
      <c r="I62" s="29">
        <f t="shared" si="61"/>
        <v>5.54</v>
      </c>
      <c r="J62" s="28">
        <f t="shared" si="62"/>
        <v>11.55</v>
      </c>
      <c r="K62" s="28">
        <f t="shared" si="63"/>
        <v>178.25</v>
      </c>
      <c r="L62" s="30">
        <f t="shared" si="64"/>
        <v>164.31</v>
      </c>
      <c r="M62" s="30">
        <f t="shared" si="65"/>
        <v>342.56</v>
      </c>
      <c r="N62" s="31">
        <v>1E-3</v>
      </c>
      <c r="O62" s="50" t="s">
        <v>51</v>
      </c>
      <c r="Q62">
        <v>7.1</v>
      </c>
      <c r="R62">
        <v>6.55</v>
      </c>
    </row>
    <row r="63" spans="1:18" ht="14.25" customHeight="1">
      <c r="A63" s="21" t="s">
        <v>165</v>
      </c>
      <c r="B63" s="20"/>
      <c r="C63" s="20"/>
      <c r="D63" s="21" t="s">
        <v>166</v>
      </c>
      <c r="E63" s="20"/>
      <c r="F63" s="20"/>
      <c r="G63" s="20"/>
      <c r="H63" s="20"/>
      <c r="I63" s="20"/>
      <c r="J63" s="20"/>
      <c r="K63" s="20"/>
      <c r="L63" s="20"/>
      <c r="M63" s="51">
        <f>M64</f>
        <v>315.44</v>
      </c>
      <c r="N63" s="23">
        <v>8.9999999999999998E-4</v>
      </c>
      <c r="O63" s="20"/>
    </row>
    <row r="64" spans="1:18" ht="37.35" customHeight="1">
      <c r="A64" s="32" t="s">
        <v>167</v>
      </c>
      <c r="B64" s="45">
        <v>101875</v>
      </c>
      <c r="C64" s="35" t="s">
        <v>72</v>
      </c>
      <c r="D64" s="7" t="s">
        <v>168</v>
      </c>
      <c r="E64" s="35" t="s">
        <v>92</v>
      </c>
      <c r="F64" s="36">
        <v>1</v>
      </c>
      <c r="G64" s="36">
        <v>1</v>
      </c>
      <c r="H64" s="29">
        <f t="shared" ref="H64" si="66">TRUNC((Q64*$Q$6)/100,2)</f>
        <v>15.88</v>
      </c>
      <c r="I64" s="29">
        <f t="shared" ref="I64" si="67">TRUNC((R64*$Q$6)/100,2)</f>
        <v>299.56</v>
      </c>
      <c r="J64" s="28">
        <f t="shared" ref="J64" si="68">TRUNC(H64+I64,2)</f>
        <v>315.44</v>
      </c>
      <c r="K64" s="28">
        <f t="shared" ref="K64" si="69">TRUNC(H64*G64,2)</f>
        <v>15.88</v>
      </c>
      <c r="L64" s="30">
        <f t="shared" ref="L64" si="70">TRUNC(I64*G64,2)</f>
        <v>299.56</v>
      </c>
      <c r="M64" s="30">
        <f t="shared" ref="M64" si="71">TRUNC(K64+L64,2)</f>
        <v>315.44</v>
      </c>
      <c r="N64" s="38">
        <v>8.9999999999999998E-4</v>
      </c>
      <c r="O64" s="34" t="s">
        <v>51</v>
      </c>
      <c r="Q64">
        <v>18.760000000000002</v>
      </c>
      <c r="R64">
        <v>353.68</v>
      </c>
    </row>
    <row r="65" spans="1:18" ht="14.25" customHeight="1">
      <c r="A65" s="19">
        <v>5</v>
      </c>
      <c r="B65" s="20"/>
      <c r="C65" s="20"/>
      <c r="D65" s="21" t="s">
        <v>169</v>
      </c>
      <c r="E65" s="20"/>
      <c r="F65" s="20"/>
      <c r="G65" s="20"/>
      <c r="H65" s="20"/>
      <c r="I65" s="20"/>
      <c r="J65" s="20"/>
      <c r="K65" s="20"/>
      <c r="L65" s="20"/>
      <c r="M65" s="52">
        <f>TRUNC(SUM(M66,M70),2)</f>
        <v>169888.59</v>
      </c>
      <c r="N65" s="23">
        <v>0.50019999999999998</v>
      </c>
      <c r="O65" s="20"/>
    </row>
    <row r="66" spans="1:18" ht="14.25" customHeight="1">
      <c r="A66" s="21" t="s">
        <v>170</v>
      </c>
      <c r="B66" s="20"/>
      <c r="C66" s="20"/>
      <c r="D66" s="21" t="s">
        <v>171</v>
      </c>
      <c r="E66" s="20"/>
      <c r="F66" s="20"/>
      <c r="G66" s="20"/>
      <c r="H66" s="20"/>
      <c r="I66" s="20"/>
      <c r="J66" s="20"/>
      <c r="K66" s="20"/>
      <c r="L66" s="20"/>
      <c r="M66" s="44">
        <f>TRUNC(SUM(M67:M69),2)</f>
        <v>1737.8</v>
      </c>
      <c r="N66" s="23">
        <v>5.1000000000000004E-3</v>
      </c>
      <c r="O66" s="20"/>
    </row>
    <row r="67" spans="1:18" ht="28.5" customHeight="1">
      <c r="A67" s="24" t="s">
        <v>172</v>
      </c>
      <c r="B67" s="49">
        <v>20118</v>
      </c>
      <c r="C67" s="26" t="s">
        <v>48</v>
      </c>
      <c r="D67" s="24" t="s">
        <v>173</v>
      </c>
      <c r="E67" s="27" t="s">
        <v>74</v>
      </c>
      <c r="F67" s="28">
        <v>7.52</v>
      </c>
      <c r="G67" s="28">
        <v>7.52</v>
      </c>
      <c r="H67" s="29">
        <f t="shared" ref="H67:H69" si="72">TRUNC((Q67*$Q$6)/100,2)</f>
        <v>31.73</v>
      </c>
      <c r="I67" s="29">
        <f t="shared" ref="I67:I69" si="73">TRUNC((R67*$Q$6)/100,2)</f>
        <v>0</v>
      </c>
      <c r="J67" s="28">
        <f t="shared" ref="J67:J69" si="74">TRUNC(H67+I67,2)</f>
        <v>31.73</v>
      </c>
      <c r="K67" s="28">
        <f t="shared" ref="K67:K69" si="75">TRUNC(H67*G67,2)</f>
        <v>238.6</v>
      </c>
      <c r="L67" s="30">
        <f t="shared" ref="L67:L69" si="76">TRUNC(I67*G67,2)</f>
        <v>0</v>
      </c>
      <c r="M67" s="30">
        <f t="shared" ref="M67:M69" si="77">TRUNC(K67+L67,2)</f>
        <v>238.6</v>
      </c>
      <c r="N67" s="31">
        <v>6.9999999999999999E-4</v>
      </c>
      <c r="O67" s="50" t="s">
        <v>51</v>
      </c>
      <c r="Q67">
        <v>37.47</v>
      </c>
      <c r="R67">
        <v>0</v>
      </c>
    </row>
    <row r="68" spans="1:18" ht="28.5" customHeight="1">
      <c r="A68" s="24" t="s">
        <v>174</v>
      </c>
      <c r="B68" s="49">
        <v>20121</v>
      </c>
      <c r="C68" s="26" t="s">
        <v>48</v>
      </c>
      <c r="D68" s="7" t="s">
        <v>175</v>
      </c>
      <c r="E68" s="27" t="s">
        <v>74</v>
      </c>
      <c r="F68" s="28">
        <v>7.32</v>
      </c>
      <c r="G68" s="28">
        <v>7.32</v>
      </c>
      <c r="H68" s="29">
        <f t="shared" si="72"/>
        <v>132.03</v>
      </c>
      <c r="I68" s="29">
        <f t="shared" si="73"/>
        <v>0</v>
      </c>
      <c r="J68" s="28">
        <f t="shared" si="74"/>
        <v>132.03</v>
      </c>
      <c r="K68" s="28">
        <f t="shared" si="75"/>
        <v>966.45</v>
      </c>
      <c r="L68" s="30">
        <f t="shared" si="76"/>
        <v>0</v>
      </c>
      <c r="M68" s="30">
        <f t="shared" si="77"/>
        <v>966.45</v>
      </c>
      <c r="N68" s="31">
        <v>2.8E-3</v>
      </c>
      <c r="O68" s="50" t="s">
        <v>51</v>
      </c>
      <c r="Q68">
        <v>155.88999999999999</v>
      </c>
      <c r="R68">
        <v>0</v>
      </c>
    </row>
    <row r="69" spans="1:18" ht="28.5" customHeight="1">
      <c r="A69" s="24" t="s">
        <v>176</v>
      </c>
      <c r="B69" s="49">
        <v>30101</v>
      </c>
      <c r="C69" s="26" t="s">
        <v>48</v>
      </c>
      <c r="D69" s="24" t="s">
        <v>78</v>
      </c>
      <c r="E69" s="27" t="s">
        <v>74</v>
      </c>
      <c r="F69" s="28">
        <v>14.84</v>
      </c>
      <c r="G69" s="29">
        <v>14.84</v>
      </c>
      <c r="H69" s="29">
        <f t="shared" si="72"/>
        <v>7.86</v>
      </c>
      <c r="I69" s="29">
        <f t="shared" si="73"/>
        <v>28.04</v>
      </c>
      <c r="J69" s="28">
        <f t="shared" si="74"/>
        <v>35.9</v>
      </c>
      <c r="K69" s="28">
        <f t="shared" si="75"/>
        <v>116.64</v>
      </c>
      <c r="L69" s="30">
        <f t="shared" si="76"/>
        <v>416.11</v>
      </c>
      <c r="M69" s="30">
        <f t="shared" si="77"/>
        <v>532.75</v>
      </c>
      <c r="N69" s="31">
        <v>1.6000000000000001E-3</v>
      </c>
      <c r="O69" s="50" t="s">
        <v>51</v>
      </c>
      <c r="Q69">
        <v>9.2799999999999994</v>
      </c>
      <c r="R69">
        <v>33.11</v>
      </c>
    </row>
    <row r="70" spans="1:18" ht="14.25" customHeight="1">
      <c r="A70" s="21" t="s">
        <v>177</v>
      </c>
      <c r="B70" s="20"/>
      <c r="C70" s="20"/>
      <c r="D70" s="21" t="s">
        <v>178</v>
      </c>
      <c r="E70" s="20"/>
      <c r="F70" s="20"/>
      <c r="G70" s="20"/>
      <c r="H70" s="20"/>
      <c r="I70" s="20"/>
      <c r="J70" s="20"/>
      <c r="K70" s="20"/>
      <c r="L70" s="20"/>
      <c r="M70" s="52">
        <f>TRUNC(SUM(M71:M87),2)</f>
        <v>168150.79</v>
      </c>
      <c r="N70" s="23">
        <v>0.49509999999999998</v>
      </c>
      <c r="O70" s="20"/>
    </row>
    <row r="71" spans="1:18" ht="28.5" customHeight="1">
      <c r="A71" s="24" t="s">
        <v>179</v>
      </c>
      <c r="B71" s="26" t="s">
        <v>180</v>
      </c>
      <c r="C71" s="27" t="s">
        <v>76</v>
      </c>
      <c r="D71" s="7" t="s">
        <v>181</v>
      </c>
      <c r="E71" s="27" t="s">
        <v>50</v>
      </c>
      <c r="F71" s="28">
        <v>50.16</v>
      </c>
      <c r="G71" s="29">
        <v>50.16</v>
      </c>
      <c r="H71" s="29">
        <f t="shared" ref="H71:H87" si="78">TRUNC((Q71*$Q$6)/100,2)</f>
        <v>90.23</v>
      </c>
      <c r="I71" s="29">
        <f t="shared" ref="I71:I87" si="79">TRUNC((R71*$Q$6)/100,2)</f>
        <v>130.69999999999999</v>
      </c>
      <c r="J71" s="28">
        <f t="shared" ref="J71:J87" si="80">TRUNC(H71+I71,2)</f>
        <v>220.93</v>
      </c>
      <c r="K71" s="28">
        <f t="shared" ref="K71:K87" si="81">TRUNC(H71*G71,2)</f>
        <v>4525.93</v>
      </c>
      <c r="L71" s="30">
        <f t="shared" ref="L71:L87" si="82">TRUNC(I71*G71,2)</f>
        <v>6555.91</v>
      </c>
      <c r="M71" s="30">
        <f t="shared" ref="M71:M87" si="83">TRUNC(K71+L71,2)</f>
        <v>11081.84</v>
      </c>
      <c r="N71" s="31">
        <v>3.2599999999999997E-2</v>
      </c>
      <c r="O71" s="50" t="s">
        <v>51</v>
      </c>
      <c r="Q71">
        <v>106.53</v>
      </c>
      <c r="R71">
        <v>154.32</v>
      </c>
    </row>
    <row r="72" spans="1:18" ht="28.5" customHeight="1">
      <c r="A72" s="24" t="s">
        <v>182</v>
      </c>
      <c r="B72" s="49">
        <v>220102</v>
      </c>
      <c r="C72" s="26" t="s">
        <v>48</v>
      </c>
      <c r="D72" s="24" t="s">
        <v>183</v>
      </c>
      <c r="E72" s="27" t="s">
        <v>50</v>
      </c>
      <c r="F72" s="28">
        <v>96.77</v>
      </c>
      <c r="G72" s="29">
        <v>96.77</v>
      </c>
      <c r="H72" s="29">
        <f t="shared" si="78"/>
        <v>10.32</v>
      </c>
      <c r="I72" s="29">
        <f t="shared" si="79"/>
        <v>19.010000000000002</v>
      </c>
      <c r="J72" s="28">
        <f t="shared" si="80"/>
        <v>29.33</v>
      </c>
      <c r="K72" s="28">
        <f t="shared" si="81"/>
        <v>998.66</v>
      </c>
      <c r="L72" s="30">
        <f t="shared" si="82"/>
        <v>1839.59</v>
      </c>
      <c r="M72" s="30">
        <f t="shared" si="83"/>
        <v>2838.25</v>
      </c>
      <c r="N72" s="31">
        <v>8.3999999999999995E-3</v>
      </c>
      <c r="O72" s="50" t="s">
        <v>51</v>
      </c>
      <c r="Q72">
        <v>12.19</v>
      </c>
      <c r="R72">
        <v>22.45</v>
      </c>
    </row>
    <row r="73" spans="1:18" ht="28.5" customHeight="1">
      <c r="A73" s="24" t="s">
        <v>184</v>
      </c>
      <c r="B73" s="49">
        <v>88495</v>
      </c>
      <c r="C73" s="27" t="s">
        <v>72</v>
      </c>
      <c r="D73" s="7" t="s">
        <v>185</v>
      </c>
      <c r="E73" s="27" t="s">
        <v>50</v>
      </c>
      <c r="F73" s="28">
        <v>100.32</v>
      </c>
      <c r="G73" s="29">
        <v>100.32</v>
      </c>
      <c r="H73" s="29">
        <f t="shared" si="78"/>
        <v>5.0999999999999996</v>
      </c>
      <c r="I73" s="29">
        <f t="shared" si="79"/>
        <v>4.51</v>
      </c>
      <c r="J73" s="28">
        <f t="shared" si="80"/>
        <v>9.61</v>
      </c>
      <c r="K73" s="28">
        <f t="shared" si="81"/>
        <v>511.63</v>
      </c>
      <c r="L73" s="30">
        <f t="shared" si="82"/>
        <v>452.44</v>
      </c>
      <c r="M73" s="30">
        <f t="shared" si="83"/>
        <v>964.07</v>
      </c>
      <c r="N73" s="31">
        <v>2.8E-3</v>
      </c>
      <c r="O73" s="50" t="s">
        <v>51</v>
      </c>
      <c r="Q73">
        <v>6.03</v>
      </c>
      <c r="R73">
        <v>5.33</v>
      </c>
    </row>
    <row r="74" spans="1:18" ht="28.5" customHeight="1">
      <c r="A74" s="24" t="s">
        <v>186</v>
      </c>
      <c r="B74" s="25">
        <v>88489</v>
      </c>
      <c r="C74" s="27" t="s">
        <v>72</v>
      </c>
      <c r="D74" s="7" t="s">
        <v>187</v>
      </c>
      <c r="E74" s="50" t="s">
        <v>50</v>
      </c>
      <c r="F74" s="28">
        <v>100.32</v>
      </c>
      <c r="G74" s="28">
        <v>100.32</v>
      </c>
      <c r="H74" s="29">
        <f t="shared" si="78"/>
        <v>4.08</v>
      </c>
      <c r="I74" s="29">
        <f t="shared" si="79"/>
        <v>9.7899999999999991</v>
      </c>
      <c r="J74" s="28">
        <f t="shared" si="80"/>
        <v>13.87</v>
      </c>
      <c r="K74" s="28">
        <f t="shared" si="81"/>
        <v>409.3</v>
      </c>
      <c r="L74" s="30">
        <f t="shared" si="82"/>
        <v>982.13</v>
      </c>
      <c r="M74" s="30">
        <f t="shared" si="83"/>
        <v>1391.43</v>
      </c>
      <c r="N74" s="31">
        <v>4.1000000000000003E-3</v>
      </c>
      <c r="O74" s="27" t="s">
        <v>51</v>
      </c>
      <c r="Q74">
        <v>4.82</v>
      </c>
      <c r="R74">
        <v>11.57</v>
      </c>
    </row>
    <row r="75" spans="1:18" ht="28.5" customHeight="1">
      <c r="A75" s="24" t="s">
        <v>188</v>
      </c>
      <c r="B75" s="25">
        <v>160966</v>
      </c>
      <c r="C75" s="26" t="s">
        <v>48</v>
      </c>
      <c r="D75" s="7" t="s">
        <v>189</v>
      </c>
      <c r="E75" s="50" t="s">
        <v>50</v>
      </c>
      <c r="F75" s="28">
        <v>843.02</v>
      </c>
      <c r="G75" s="28">
        <v>843.02</v>
      </c>
      <c r="H75" s="29">
        <f t="shared" si="78"/>
        <v>4.8099999999999996</v>
      </c>
      <c r="I75" s="29">
        <f t="shared" si="79"/>
        <v>67.37</v>
      </c>
      <c r="J75" s="28">
        <f t="shared" si="80"/>
        <v>72.180000000000007</v>
      </c>
      <c r="K75" s="28">
        <f t="shared" si="81"/>
        <v>4054.92</v>
      </c>
      <c r="L75" s="30">
        <f t="shared" si="82"/>
        <v>56794.25</v>
      </c>
      <c r="M75" s="30">
        <f t="shared" si="83"/>
        <v>60849.17</v>
      </c>
      <c r="N75" s="31">
        <v>0.17910000000000001</v>
      </c>
      <c r="O75" s="27" t="s">
        <v>51</v>
      </c>
      <c r="Q75">
        <v>5.68</v>
      </c>
      <c r="R75">
        <v>79.540000000000006</v>
      </c>
    </row>
    <row r="76" spans="1:18" ht="28.5" customHeight="1">
      <c r="A76" s="24" t="s">
        <v>190</v>
      </c>
      <c r="B76" s="25">
        <v>270889</v>
      </c>
      <c r="C76" s="26" t="s">
        <v>48</v>
      </c>
      <c r="D76" s="7" t="s">
        <v>191</v>
      </c>
      <c r="E76" s="50" t="s">
        <v>192</v>
      </c>
      <c r="F76" s="28">
        <v>1</v>
      </c>
      <c r="G76" s="28">
        <v>1</v>
      </c>
      <c r="H76" s="29">
        <f t="shared" si="78"/>
        <v>805.27</v>
      </c>
      <c r="I76" s="29">
        <f t="shared" si="79"/>
        <v>6017.6</v>
      </c>
      <c r="J76" s="28">
        <f t="shared" si="80"/>
        <v>6822.87</v>
      </c>
      <c r="K76" s="28">
        <f t="shared" si="81"/>
        <v>805.27</v>
      </c>
      <c r="L76" s="30">
        <f t="shared" si="82"/>
        <v>6017.6</v>
      </c>
      <c r="M76" s="30">
        <f t="shared" si="83"/>
        <v>6822.87</v>
      </c>
      <c r="N76" s="31">
        <v>2.01E-2</v>
      </c>
      <c r="O76" s="27" t="s">
        <v>51</v>
      </c>
      <c r="Q76">
        <v>950.74</v>
      </c>
      <c r="R76">
        <v>7104.61</v>
      </c>
    </row>
    <row r="77" spans="1:18" ht="28.5" customHeight="1">
      <c r="A77" s="24" t="s">
        <v>193</v>
      </c>
      <c r="B77" s="25">
        <v>271100</v>
      </c>
      <c r="C77" s="26" t="s">
        <v>48</v>
      </c>
      <c r="D77" s="7" t="s">
        <v>194</v>
      </c>
      <c r="E77" s="50" t="s">
        <v>192</v>
      </c>
      <c r="F77" s="28">
        <v>1</v>
      </c>
      <c r="G77" s="28">
        <v>1</v>
      </c>
      <c r="H77" s="29">
        <f t="shared" si="78"/>
        <v>156.27000000000001</v>
      </c>
      <c r="I77" s="29">
        <f t="shared" si="79"/>
        <v>3569.2</v>
      </c>
      <c r="J77" s="28">
        <f t="shared" si="80"/>
        <v>3725.47</v>
      </c>
      <c r="K77" s="28">
        <f t="shared" si="81"/>
        <v>156.27000000000001</v>
      </c>
      <c r="L77" s="30">
        <f t="shared" si="82"/>
        <v>3569.2</v>
      </c>
      <c r="M77" s="30">
        <f t="shared" si="83"/>
        <v>3725.47</v>
      </c>
      <c r="N77" s="31">
        <v>1.0999999999999999E-2</v>
      </c>
      <c r="O77" s="27" t="s">
        <v>51</v>
      </c>
      <c r="Q77">
        <v>184.51</v>
      </c>
      <c r="R77">
        <v>4213.9399999999996</v>
      </c>
    </row>
    <row r="78" spans="1:18" ht="28.5" customHeight="1">
      <c r="A78" s="24" t="s">
        <v>195</v>
      </c>
      <c r="B78" s="25">
        <v>271101</v>
      </c>
      <c r="C78" s="26" t="s">
        <v>48</v>
      </c>
      <c r="D78" s="7" t="s">
        <v>196</v>
      </c>
      <c r="E78" s="50" t="s">
        <v>192</v>
      </c>
      <c r="F78" s="28">
        <v>1</v>
      </c>
      <c r="G78" s="28">
        <v>1</v>
      </c>
      <c r="H78" s="29">
        <f t="shared" si="78"/>
        <v>111.25</v>
      </c>
      <c r="I78" s="29">
        <f t="shared" si="79"/>
        <v>4666.0200000000004</v>
      </c>
      <c r="J78" s="28">
        <f t="shared" si="80"/>
        <v>4777.2700000000004</v>
      </c>
      <c r="K78" s="28">
        <f t="shared" si="81"/>
        <v>111.25</v>
      </c>
      <c r="L78" s="30">
        <f t="shared" si="82"/>
        <v>4666.0200000000004</v>
      </c>
      <c r="M78" s="30">
        <f t="shared" si="83"/>
        <v>4777.2700000000004</v>
      </c>
      <c r="N78" s="31">
        <v>1.41E-2</v>
      </c>
      <c r="O78" s="27" t="s">
        <v>51</v>
      </c>
      <c r="Q78">
        <v>131.35</v>
      </c>
      <c r="R78">
        <v>5508.88</v>
      </c>
    </row>
    <row r="79" spans="1:18" ht="28.5" customHeight="1">
      <c r="A79" s="24" t="s">
        <v>197</v>
      </c>
      <c r="B79" s="25">
        <v>271103</v>
      </c>
      <c r="C79" s="26" t="s">
        <v>48</v>
      </c>
      <c r="D79" s="7" t="s">
        <v>198</v>
      </c>
      <c r="E79" s="50" t="s">
        <v>192</v>
      </c>
      <c r="F79" s="28">
        <v>1</v>
      </c>
      <c r="G79" s="28">
        <v>1</v>
      </c>
      <c r="H79" s="29">
        <f t="shared" si="78"/>
        <v>49.69</v>
      </c>
      <c r="I79" s="29">
        <f t="shared" si="79"/>
        <v>1495.88</v>
      </c>
      <c r="J79" s="28">
        <f t="shared" si="80"/>
        <v>1545.57</v>
      </c>
      <c r="K79" s="28">
        <f t="shared" si="81"/>
        <v>49.69</v>
      </c>
      <c r="L79" s="30">
        <f t="shared" si="82"/>
        <v>1495.88</v>
      </c>
      <c r="M79" s="30">
        <f t="shared" si="83"/>
        <v>1545.57</v>
      </c>
      <c r="N79" s="31">
        <v>4.4999999999999997E-3</v>
      </c>
      <c r="O79" s="27" t="s">
        <v>51</v>
      </c>
      <c r="Q79">
        <v>58.67</v>
      </c>
      <c r="R79">
        <v>1766.1</v>
      </c>
    </row>
    <row r="80" spans="1:18" ht="28.5" customHeight="1">
      <c r="A80" s="39">
        <v>40300</v>
      </c>
      <c r="B80" s="25">
        <v>102491</v>
      </c>
      <c r="C80" s="27" t="s">
        <v>72</v>
      </c>
      <c r="D80" s="7" t="s">
        <v>199</v>
      </c>
      <c r="E80" s="50" t="s">
        <v>50</v>
      </c>
      <c r="F80" s="28">
        <v>139.82</v>
      </c>
      <c r="G80" s="28">
        <v>139.82</v>
      </c>
      <c r="H80" s="29">
        <f t="shared" si="78"/>
        <v>6.15</v>
      </c>
      <c r="I80" s="29">
        <f t="shared" si="79"/>
        <v>11.14</v>
      </c>
      <c r="J80" s="28">
        <f t="shared" si="80"/>
        <v>17.29</v>
      </c>
      <c r="K80" s="28">
        <f t="shared" si="81"/>
        <v>859.89</v>
      </c>
      <c r="L80" s="30">
        <f t="shared" si="82"/>
        <v>1557.59</v>
      </c>
      <c r="M80" s="30">
        <f t="shared" si="83"/>
        <v>2417.48</v>
      </c>
      <c r="N80" s="31">
        <v>7.1000000000000004E-3</v>
      </c>
      <c r="O80" s="27" t="s">
        <v>51</v>
      </c>
      <c r="Q80">
        <v>7.27</v>
      </c>
      <c r="R80">
        <v>13.16</v>
      </c>
    </row>
    <row r="81" spans="1:18" ht="28.5" customHeight="1">
      <c r="A81" s="39">
        <v>40665</v>
      </c>
      <c r="B81" s="25">
        <v>261703</v>
      </c>
      <c r="C81" s="26" t="s">
        <v>48</v>
      </c>
      <c r="D81" s="24" t="s">
        <v>200</v>
      </c>
      <c r="E81" s="50" t="s">
        <v>50</v>
      </c>
      <c r="F81" s="28">
        <v>438.26</v>
      </c>
      <c r="G81" s="28">
        <v>438.26</v>
      </c>
      <c r="H81" s="29">
        <f t="shared" si="78"/>
        <v>7.11</v>
      </c>
      <c r="I81" s="29">
        <f t="shared" si="79"/>
        <v>3.43</v>
      </c>
      <c r="J81" s="28">
        <f t="shared" si="80"/>
        <v>10.54</v>
      </c>
      <c r="K81" s="28">
        <f t="shared" si="81"/>
        <v>3116.02</v>
      </c>
      <c r="L81" s="30">
        <f t="shared" si="82"/>
        <v>1503.23</v>
      </c>
      <c r="M81" s="30">
        <f t="shared" si="83"/>
        <v>4619.25</v>
      </c>
      <c r="N81" s="31">
        <v>1.3599999999999999E-2</v>
      </c>
      <c r="O81" s="27" t="s">
        <v>51</v>
      </c>
      <c r="Q81">
        <v>8.4</v>
      </c>
      <c r="R81">
        <v>4.0599999999999996</v>
      </c>
    </row>
    <row r="82" spans="1:18" ht="28.5" customHeight="1">
      <c r="A82" s="39">
        <v>41031</v>
      </c>
      <c r="B82" s="25">
        <v>261700</v>
      </c>
      <c r="C82" s="26" t="s">
        <v>48</v>
      </c>
      <c r="D82" s="24" t="s">
        <v>201</v>
      </c>
      <c r="E82" s="50" t="s">
        <v>105</v>
      </c>
      <c r="F82" s="28">
        <v>307.62</v>
      </c>
      <c r="G82" s="28">
        <v>307.62</v>
      </c>
      <c r="H82" s="29">
        <f t="shared" si="78"/>
        <v>7.98</v>
      </c>
      <c r="I82" s="29">
        <f t="shared" si="79"/>
        <v>0.59</v>
      </c>
      <c r="J82" s="28">
        <f t="shared" si="80"/>
        <v>8.57</v>
      </c>
      <c r="K82" s="28">
        <f t="shared" si="81"/>
        <v>2454.8000000000002</v>
      </c>
      <c r="L82" s="30">
        <f t="shared" si="82"/>
        <v>181.49</v>
      </c>
      <c r="M82" s="30">
        <f t="shared" si="83"/>
        <v>2636.29</v>
      </c>
      <c r="N82" s="31">
        <v>7.7999999999999996E-3</v>
      </c>
      <c r="O82" s="27" t="s">
        <v>51</v>
      </c>
      <c r="Q82">
        <v>9.43</v>
      </c>
      <c r="R82">
        <v>0.7</v>
      </c>
    </row>
    <row r="83" spans="1:18" ht="28.5" customHeight="1">
      <c r="A83" s="39">
        <v>41396</v>
      </c>
      <c r="B83" s="25">
        <v>221104</v>
      </c>
      <c r="C83" s="26" t="s">
        <v>48</v>
      </c>
      <c r="D83" s="24" t="s">
        <v>202</v>
      </c>
      <c r="E83" s="50" t="s">
        <v>50</v>
      </c>
      <c r="F83" s="28">
        <v>438.26</v>
      </c>
      <c r="G83" s="28">
        <v>438.26</v>
      </c>
      <c r="H83" s="29">
        <f t="shared" si="78"/>
        <v>0</v>
      </c>
      <c r="I83" s="29">
        <f t="shared" si="79"/>
        <v>29.93</v>
      </c>
      <c r="J83" s="28">
        <f t="shared" si="80"/>
        <v>29.93</v>
      </c>
      <c r="K83" s="28">
        <f t="shared" si="81"/>
        <v>0</v>
      </c>
      <c r="L83" s="30">
        <f t="shared" si="82"/>
        <v>13117.12</v>
      </c>
      <c r="M83" s="30">
        <f t="shared" si="83"/>
        <v>13117.12</v>
      </c>
      <c r="N83" s="31">
        <v>3.8600000000000002E-2</v>
      </c>
      <c r="O83" s="27" t="s">
        <v>51</v>
      </c>
      <c r="Q83">
        <v>0</v>
      </c>
      <c r="R83">
        <v>35.340000000000003</v>
      </c>
    </row>
    <row r="84" spans="1:18" ht="28.5" customHeight="1">
      <c r="A84" s="39">
        <v>41761</v>
      </c>
      <c r="B84" s="25">
        <v>160911</v>
      </c>
      <c r="C84" s="26" t="s">
        <v>48</v>
      </c>
      <c r="D84" s="7" t="s">
        <v>203</v>
      </c>
      <c r="E84" s="50" t="s">
        <v>50</v>
      </c>
      <c r="F84" s="28">
        <v>61.2</v>
      </c>
      <c r="G84" s="28">
        <v>61.2</v>
      </c>
      <c r="H84" s="29">
        <f t="shared" si="78"/>
        <v>4.8099999999999996</v>
      </c>
      <c r="I84" s="29">
        <f t="shared" si="79"/>
        <v>81.540000000000006</v>
      </c>
      <c r="J84" s="28">
        <f t="shared" si="80"/>
        <v>86.35</v>
      </c>
      <c r="K84" s="28">
        <f t="shared" si="81"/>
        <v>294.37</v>
      </c>
      <c r="L84" s="30">
        <f t="shared" si="82"/>
        <v>4990.24</v>
      </c>
      <c r="M84" s="30">
        <f t="shared" si="83"/>
        <v>5284.61</v>
      </c>
      <c r="N84" s="31">
        <v>1.5599999999999999E-2</v>
      </c>
      <c r="O84" s="27" t="s">
        <v>51</v>
      </c>
      <c r="Q84">
        <v>5.68</v>
      </c>
      <c r="R84">
        <v>96.27</v>
      </c>
    </row>
    <row r="85" spans="1:18" ht="28.5" customHeight="1">
      <c r="A85" s="39">
        <v>42126</v>
      </c>
      <c r="B85" s="27" t="s">
        <v>204</v>
      </c>
      <c r="C85" s="27" t="s">
        <v>76</v>
      </c>
      <c r="D85" s="7" t="s">
        <v>205</v>
      </c>
      <c r="E85" s="50" t="s">
        <v>50</v>
      </c>
      <c r="F85" s="28">
        <v>403.63</v>
      </c>
      <c r="G85" s="28">
        <v>403.63</v>
      </c>
      <c r="H85" s="29">
        <f t="shared" si="78"/>
        <v>2.76</v>
      </c>
      <c r="I85" s="29">
        <f t="shared" si="79"/>
        <v>3.39</v>
      </c>
      <c r="J85" s="28">
        <f t="shared" si="80"/>
        <v>6.15</v>
      </c>
      <c r="K85" s="28">
        <f t="shared" si="81"/>
        <v>1114.01</v>
      </c>
      <c r="L85" s="30">
        <f t="shared" si="82"/>
        <v>1368.3</v>
      </c>
      <c r="M85" s="30">
        <f t="shared" si="83"/>
        <v>2482.31</v>
      </c>
      <c r="N85" s="31">
        <v>7.3000000000000001E-3</v>
      </c>
      <c r="O85" s="27" t="s">
        <v>51</v>
      </c>
      <c r="Q85">
        <v>3.27</v>
      </c>
      <c r="R85">
        <v>4.01</v>
      </c>
    </row>
    <row r="86" spans="1:18" ht="62.1" customHeight="1">
      <c r="A86" s="53">
        <v>42492</v>
      </c>
      <c r="B86" s="33">
        <v>102363</v>
      </c>
      <c r="C86" s="35" t="s">
        <v>72</v>
      </c>
      <c r="D86" s="7" t="s">
        <v>206</v>
      </c>
      <c r="E86" s="34" t="s">
        <v>50</v>
      </c>
      <c r="F86" s="36">
        <v>225.72</v>
      </c>
      <c r="G86" s="36">
        <v>225.72</v>
      </c>
      <c r="H86" s="29">
        <f t="shared" si="78"/>
        <v>28.36</v>
      </c>
      <c r="I86" s="29">
        <f t="shared" si="79"/>
        <v>128.04</v>
      </c>
      <c r="J86" s="28">
        <f t="shared" si="80"/>
        <v>156.4</v>
      </c>
      <c r="K86" s="28">
        <f t="shared" si="81"/>
        <v>6401.41</v>
      </c>
      <c r="L86" s="30">
        <f t="shared" si="82"/>
        <v>28901.18</v>
      </c>
      <c r="M86" s="30">
        <f t="shared" si="83"/>
        <v>35302.589999999997</v>
      </c>
      <c r="N86" s="38">
        <v>0.10390000000000001</v>
      </c>
      <c r="O86" s="35" t="s">
        <v>51</v>
      </c>
      <c r="Q86">
        <v>33.49</v>
      </c>
      <c r="R86">
        <v>151.16999999999999</v>
      </c>
    </row>
    <row r="87" spans="1:18" ht="37.35" customHeight="1">
      <c r="A87" s="53">
        <v>42857</v>
      </c>
      <c r="B87" s="33">
        <v>100754</v>
      </c>
      <c r="C87" s="35" t="s">
        <v>72</v>
      </c>
      <c r="D87" s="7" t="s">
        <v>207</v>
      </c>
      <c r="E87" s="34" t="s">
        <v>50</v>
      </c>
      <c r="F87" s="36">
        <v>338.58</v>
      </c>
      <c r="G87" s="36">
        <v>338.58</v>
      </c>
      <c r="H87" s="29">
        <f t="shared" si="78"/>
        <v>16.170000000000002</v>
      </c>
      <c r="I87" s="29">
        <f t="shared" si="79"/>
        <v>8.33</v>
      </c>
      <c r="J87" s="28">
        <f t="shared" si="80"/>
        <v>24.5</v>
      </c>
      <c r="K87" s="28">
        <f t="shared" si="81"/>
        <v>5474.83</v>
      </c>
      <c r="L87" s="30">
        <f t="shared" si="82"/>
        <v>2820.37</v>
      </c>
      <c r="M87" s="30">
        <f t="shared" si="83"/>
        <v>8295.2000000000007</v>
      </c>
      <c r="N87" s="38">
        <v>2.4400000000000002E-2</v>
      </c>
      <c r="O87" s="35" t="s">
        <v>51</v>
      </c>
      <c r="Q87">
        <v>19.100000000000001</v>
      </c>
      <c r="R87">
        <v>9.84</v>
      </c>
    </row>
    <row r="88" spans="1:18" ht="14.25" customHeight="1">
      <c r="A88" s="19">
        <v>6</v>
      </c>
      <c r="B88" s="20"/>
      <c r="C88" s="20"/>
      <c r="D88" s="21" t="s">
        <v>208</v>
      </c>
      <c r="E88" s="20"/>
      <c r="F88" s="20"/>
      <c r="G88" s="20"/>
      <c r="H88" s="20"/>
      <c r="I88" s="20"/>
      <c r="J88" s="20"/>
      <c r="K88" s="20"/>
      <c r="L88" s="20"/>
      <c r="M88" s="22">
        <f>TRUNC(SUM(M89,M97),2)</f>
        <v>27133.42</v>
      </c>
      <c r="N88" s="23">
        <v>0.08</v>
      </c>
      <c r="O88" s="20"/>
    </row>
    <row r="89" spans="1:18" ht="14.25" customHeight="1">
      <c r="A89" s="21" t="s">
        <v>209</v>
      </c>
      <c r="B89" s="20"/>
      <c r="C89" s="20"/>
      <c r="D89" s="21" t="s">
        <v>210</v>
      </c>
      <c r="E89" s="20"/>
      <c r="F89" s="20"/>
      <c r="G89" s="20"/>
      <c r="H89" s="20"/>
      <c r="I89" s="20"/>
      <c r="J89" s="20"/>
      <c r="K89" s="20"/>
      <c r="L89" s="20"/>
      <c r="M89" s="22">
        <f>TRUNC(SUM(M90:M96),2)</f>
        <v>1341.98</v>
      </c>
      <c r="N89" s="23">
        <v>4.0000000000000001E-3</v>
      </c>
      <c r="O89" s="20"/>
    </row>
    <row r="90" spans="1:18" ht="28.5" customHeight="1">
      <c r="A90" s="24" t="s">
        <v>211</v>
      </c>
      <c r="B90" s="25">
        <v>67018</v>
      </c>
      <c r="C90" s="26" t="s">
        <v>48</v>
      </c>
      <c r="D90" s="24" t="s">
        <v>212</v>
      </c>
      <c r="E90" s="50" t="s">
        <v>50</v>
      </c>
      <c r="F90" s="28">
        <v>2.8</v>
      </c>
      <c r="G90" s="28">
        <v>2.8</v>
      </c>
      <c r="H90" s="29">
        <f t="shared" ref="H90:H96" si="84">TRUNC((Q90*$Q$6)/100,2)</f>
        <v>3.6</v>
      </c>
      <c r="I90" s="29">
        <f t="shared" ref="I90:I96" si="85">TRUNC((R90*$Q$6)/100,2)</f>
        <v>0.05</v>
      </c>
      <c r="J90" s="28">
        <f t="shared" ref="J90:J96" si="86">TRUNC(H90+I90,2)</f>
        <v>3.65</v>
      </c>
      <c r="K90" s="28">
        <f t="shared" ref="K90:K96" si="87">TRUNC(H90*G90,2)</f>
        <v>10.08</v>
      </c>
      <c r="L90" s="30">
        <f t="shared" ref="L90:L96" si="88">TRUNC(I90*G90,2)</f>
        <v>0.14000000000000001</v>
      </c>
      <c r="M90" s="30">
        <f t="shared" ref="M90:M96" si="89">TRUNC(K90+L90,2)</f>
        <v>10.220000000000001</v>
      </c>
      <c r="N90" s="31">
        <v>0</v>
      </c>
      <c r="O90" s="27" t="s">
        <v>51</v>
      </c>
      <c r="Q90">
        <v>4.26</v>
      </c>
      <c r="R90">
        <v>0.06</v>
      </c>
    </row>
    <row r="91" spans="1:18" ht="14.25" customHeight="1">
      <c r="A91" s="24" t="s">
        <v>213</v>
      </c>
      <c r="B91" s="25">
        <v>99814</v>
      </c>
      <c r="C91" s="27" t="s">
        <v>72</v>
      </c>
      <c r="D91" s="24" t="s">
        <v>214</v>
      </c>
      <c r="E91" s="50" t="s">
        <v>50</v>
      </c>
      <c r="F91" s="28">
        <v>2.8</v>
      </c>
      <c r="G91" s="28">
        <v>2.8</v>
      </c>
      <c r="H91" s="29">
        <f t="shared" si="84"/>
        <v>0.98</v>
      </c>
      <c r="I91" s="29">
        <f t="shared" si="85"/>
        <v>0.49</v>
      </c>
      <c r="J91" s="28">
        <f t="shared" si="86"/>
        <v>1.47</v>
      </c>
      <c r="K91" s="28">
        <f t="shared" si="87"/>
        <v>2.74</v>
      </c>
      <c r="L91" s="30">
        <f t="shared" si="88"/>
        <v>1.37</v>
      </c>
      <c r="M91" s="30">
        <f t="shared" si="89"/>
        <v>4.1100000000000003</v>
      </c>
      <c r="N91" s="31">
        <v>0</v>
      </c>
      <c r="O91" s="27" t="s">
        <v>51</v>
      </c>
      <c r="Q91">
        <v>1.1599999999999999</v>
      </c>
      <c r="R91">
        <v>0.57999999999999996</v>
      </c>
    </row>
    <row r="92" spans="1:18" ht="28.5" customHeight="1">
      <c r="A92" s="24" t="s">
        <v>215</v>
      </c>
      <c r="B92" s="25">
        <v>92269</v>
      </c>
      <c r="C92" s="27" t="s">
        <v>72</v>
      </c>
      <c r="D92" s="7" t="s">
        <v>216</v>
      </c>
      <c r="E92" s="50" t="s">
        <v>50</v>
      </c>
      <c r="F92" s="28">
        <v>3.1</v>
      </c>
      <c r="G92" s="28">
        <v>3.1</v>
      </c>
      <c r="H92" s="29">
        <f t="shared" si="84"/>
        <v>15.83</v>
      </c>
      <c r="I92" s="29">
        <f t="shared" si="85"/>
        <v>173.68</v>
      </c>
      <c r="J92" s="28">
        <f t="shared" si="86"/>
        <v>189.51</v>
      </c>
      <c r="K92" s="28">
        <f t="shared" si="87"/>
        <v>49.07</v>
      </c>
      <c r="L92" s="30">
        <f t="shared" si="88"/>
        <v>538.4</v>
      </c>
      <c r="M92" s="30">
        <f t="shared" si="89"/>
        <v>587.47</v>
      </c>
      <c r="N92" s="31">
        <v>1.6999999999999999E-3</v>
      </c>
      <c r="O92" s="27" t="s">
        <v>51</v>
      </c>
      <c r="Q92">
        <v>18.7</v>
      </c>
      <c r="R92">
        <v>205.06</v>
      </c>
    </row>
    <row r="93" spans="1:18" ht="37.35" customHeight="1">
      <c r="A93" s="32" t="s">
        <v>217</v>
      </c>
      <c r="B93" s="33">
        <v>90285</v>
      </c>
      <c r="C93" s="35" t="s">
        <v>72</v>
      </c>
      <c r="D93" s="7" t="s">
        <v>218</v>
      </c>
      <c r="E93" s="34" t="s">
        <v>74</v>
      </c>
      <c r="F93" s="36">
        <v>0.65</v>
      </c>
      <c r="G93" s="36">
        <v>0.65</v>
      </c>
      <c r="H93" s="29">
        <f t="shared" si="84"/>
        <v>46.13</v>
      </c>
      <c r="I93" s="29">
        <f t="shared" si="85"/>
        <v>545.66999999999996</v>
      </c>
      <c r="J93" s="28">
        <f t="shared" si="86"/>
        <v>591.79999999999995</v>
      </c>
      <c r="K93" s="28">
        <f t="shared" si="87"/>
        <v>29.98</v>
      </c>
      <c r="L93" s="30">
        <f t="shared" si="88"/>
        <v>354.68</v>
      </c>
      <c r="M93" s="30">
        <f t="shared" si="89"/>
        <v>384.66</v>
      </c>
      <c r="N93" s="38">
        <v>1.1000000000000001E-3</v>
      </c>
      <c r="O93" s="35" t="s">
        <v>51</v>
      </c>
      <c r="Q93">
        <v>54.47</v>
      </c>
      <c r="R93">
        <v>644.24</v>
      </c>
    </row>
    <row r="94" spans="1:18" ht="28.5" customHeight="1">
      <c r="A94" s="24" t="s">
        <v>219</v>
      </c>
      <c r="B94" s="25">
        <v>60801</v>
      </c>
      <c r="C94" s="26" t="s">
        <v>48</v>
      </c>
      <c r="D94" s="7" t="s">
        <v>220</v>
      </c>
      <c r="E94" s="50" t="s">
        <v>74</v>
      </c>
      <c r="F94" s="28">
        <v>0.65</v>
      </c>
      <c r="G94" s="28">
        <v>0.65</v>
      </c>
      <c r="H94" s="29">
        <f t="shared" si="84"/>
        <v>39.21</v>
      </c>
      <c r="I94" s="29">
        <f t="shared" si="85"/>
        <v>0</v>
      </c>
      <c r="J94" s="28">
        <f t="shared" si="86"/>
        <v>39.21</v>
      </c>
      <c r="K94" s="28">
        <f t="shared" si="87"/>
        <v>25.48</v>
      </c>
      <c r="L94" s="30">
        <f t="shared" si="88"/>
        <v>0</v>
      </c>
      <c r="M94" s="30">
        <f t="shared" si="89"/>
        <v>25.48</v>
      </c>
      <c r="N94" s="31">
        <v>1E-4</v>
      </c>
      <c r="O94" s="27" t="s">
        <v>51</v>
      </c>
      <c r="Q94">
        <v>46.3</v>
      </c>
      <c r="R94">
        <v>0</v>
      </c>
    </row>
    <row r="95" spans="1:18" ht="28.5" customHeight="1">
      <c r="A95" s="24" t="s">
        <v>221</v>
      </c>
      <c r="B95" s="25">
        <v>67010</v>
      </c>
      <c r="C95" s="26" t="s">
        <v>48</v>
      </c>
      <c r="D95" s="7" t="s">
        <v>222</v>
      </c>
      <c r="E95" s="50" t="s">
        <v>74</v>
      </c>
      <c r="F95" s="28">
        <v>0.1</v>
      </c>
      <c r="G95" s="28">
        <v>0.1</v>
      </c>
      <c r="H95" s="29">
        <f t="shared" si="84"/>
        <v>1173.73</v>
      </c>
      <c r="I95" s="29">
        <f t="shared" si="85"/>
        <v>0</v>
      </c>
      <c r="J95" s="28">
        <f t="shared" si="86"/>
        <v>1173.73</v>
      </c>
      <c r="K95" s="28">
        <f t="shared" si="87"/>
        <v>117.37</v>
      </c>
      <c r="L95" s="30">
        <f t="shared" si="88"/>
        <v>0</v>
      </c>
      <c r="M95" s="30">
        <f t="shared" si="89"/>
        <v>117.37</v>
      </c>
      <c r="N95" s="31">
        <v>2.9999999999999997E-4</v>
      </c>
      <c r="O95" s="27" t="s">
        <v>51</v>
      </c>
      <c r="Q95">
        <v>1385.75</v>
      </c>
      <c r="R95">
        <v>0</v>
      </c>
    </row>
    <row r="96" spans="1:18" ht="28.5" customHeight="1">
      <c r="A96" s="24" t="s">
        <v>223</v>
      </c>
      <c r="B96" s="49">
        <v>96544</v>
      </c>
      <c r="C96" s="54" t="s">
        <v>72</v>
      </c>
      <c r="D96" s="7" t="s">
        <v>224</v>
      </c>
      <c r="E96" s="50" t="s">
        <v>225</v>
      </c>
      <c r="F96" s="29">
        <v>15.4</v>
      </c>
      <c r="G96" s="29">
        <v>15.4</v>
      </c>
      <c r="H96" s="29">
        <f t="shared" si="84"/>
        <v>3.81</v>
      </c>
      <c r="I96" s="29">
        <f t="shared" si="85"/>
        <v>10</v>
      </c>
      <c r="J96" s="28">
        <f t="shared" si="86"/>
        <v>13.81</v>
      </c>
      <c r="K96" s="28">
        <f t="shared" si="87"/>
        <v>58.67</v>
      </c>
      <c r="L96" s="30">
        <f t="shared" si="88"/>
        <v>154</v>
      </c>
      <c r="M96" s="30">
        <f t="shared" si="89"/>
        <v>212.67</v>
      </c>
      <c r="N96" s="55">
        <v>5.9999999999999995E-4</v>
      </c>
      <c r="O96" s="50" t="s">
        <v>51</v>
      </c>
      <c r="Q96">
        <v>4.51</v>
      </c>
      <c r="R96">
        <v>11.81</v>
      </c>
    </row>
    <row r="97" spans="1:18">
      <c r="A97" s="21" t="s">
        <v>226</v>
      </c>
      <c r="B97" s="20"/>
      <c r="C97" s="20"/>
      <c r="D97" s="21" t="s">
        <v>227</v>
      </c>
      <c r="E97" s="20"/>
      <c r="F97" s="20"/>
      <c r="G97" s="20"/>
      <c r="H97" s="20"/>
      <c r="I97" s="20"/>
      <c r="J97" s="20"/>
      <c r="K97" s="20"/>
      <c r="L97" s="20"/>
      <c r="M97" s="52">
        <f>TRUNC(SUM(M98:M103),2)</f>
        <v>25791.439999999999</v>
      </c>
      <c r="N97" s="43">
        <v>7.5999999999999998E-2</v>
      </c>
      <c r="O97" s="20"/>
    </row>
    <row r="98" spans="1:18" ht="25.5">
      <c r="A98" s="24" t="s">
        <v>228</v>
      </c>
      <c r="B98" s="49">
        <v>60104</v>
      </c>
      <c r="C98" s="26" t="s">
        <v>48</v>
      </c>
      <c r="D98" s="24" t="s">
        <v>229</v>
      </c>
      <c r="E98" s="50" t="s">
        <v>105</v>
      </c>
      <c r="F98" s="28">
        <v>69.599999999999994</v>
      </c>
      <c r="G98" s="29">
        <v>69.599999999999994</v>
      </c>
      <c r="H98" s="29">
        <f t="shared" ref="H98:H103" si="90">TRUNC((Q98*$Q$6)/100,2)</f>
        <v>2.4900000000000002</v>
      </c>
      <c r="I98" s="29">
        <f t="shared" ref="I98:I103" si="91">TRUNC((R98*$Q$6)/100,2)</f>
        <v>20.89</v>
      </c>
      <c r="J98" s="28">
        <f t="shared" ref="J98:J103" si="92">TRUNC(H98+I98,2)</f>
        <v>23.38</v>
      </c>
      <c r="K98" s="28">
        <f t="shared" ref="K98:K103" si="93">TRUNC(H98*G98,2)</f>
        <v>173.3</v>
      </c>
      <c r="L98" s="30">
        <f t="shared" ref="L98:L103" si="94">TRUNC(I98*G98,2)</f>
        <v>1453.94</v>
      </c>
      <c r="M98" s="30">
        <f t="shared" ref="M98:M103" si="95">TRUNC(K98+L98,2)</f>
        <v>1627.24</v>
      </c>
      <c r="N98" s="41">
        <v>4.7999999999999996E-3</v>
      </c>
      <c r="O98" s="50" t="s">
        <v>51</v>
      </c>
      <c r="Q98">
        <v>2.95</v>
      </c>
      <c r="R98">
        <v>24.67</v>
      </c>
    </row>
    <row r="99" spans="1:18">
      <c r="A99" s="24" t="s">
        <v>230</v>
      </c>
      <c r="B99" s="49">
        <v>100717</v>
      </c>
      <c r="C99" s="27" t="s">
        <v>72</v>
      </c>
      <c r="D99" s="24" t="s">
        <v>231</v>
      </c>
      <c r="E99" s="50" t="s">
        <v>50</v>
      </c>
      <c r="F99" s="28">
        <v>279.94</v>
      </c>
      <c r="G99" s="29">
        <v>279.94</v>
      </c>
      <c r="H99" s="29">
        <f t="shared" si="90"/>
        <v>5.31</v>
      </c>
      <c r="I99" s="29">
        <f t="shared" si="91"/>
        <v>2.6</v>
      </c>
      <c r="J99" s="28">
        <f t="shared" si="92"/>
        <v>7.91</v>
      </c>
      <c r="K99" s="28">
        <f t="shared" si="93"/>
        <v>1486.48</v>
      </c>
      <c r="L99" s="30">
        <f t="shared" si="94"/>
        <v>727.84</v>
      </c>
      <c r="M99" s="30">
        <f t="shared" si="95"/>
        <v>2214.3200000000002</v>
      </c>
      <c r="N99" s="41">
        <v>6.4999999999999997E-3</v>
      </c>
      <c r="O99" s="56" t="s">
        <v>144</v>
      </c>
      <c r="Q99">
        <v>6.27</v>
      </c>
      <c r="R99">
        <v>3.08</v>
      </c>
    </row>
    <row r="100" spans="1:18" ht="25.5">
      <c r="A100" s="24" t="s">
        <v>232</v>
      </c>
      <c r="B100" s="49">
        <v>100716</v>
      </c>
      <c r="C100" s="27" t="s">
        <v>72</v>
      </c>
      <c r="D100" s="7" t="s">
        <v>233</v>
      </c>
      <c r="E100" s="50" t="s">
        <v>50</v>
      </c>
      <c r="F100" s="28">
        <v>342.15</v>
      </c>
      <c r="G100" s="29">
        <v>342.15</v>
      </c>
      <c r="H100" s="29">
        <f t="shared" si="90"/>
        <v>2.2799999999999998</v>
      </c>
      <c r="I100" s="29">
        <f t="shared" si="91"/>
        <v>20.51</v>
      </c>
      <c r="J100" s="28">
        <f t="shared" si="92"/>
        <v>22.79</v>
      </c>
      <c r="K100" s="28">
        <f t="shared" si="93"/>
        <v>780.1</v>
      </c>
      <c r="L100" s="30">
        <f t="shared" si="94"/>
        <v>7017.49</v>
      </c>
      <c r="M100" s="30">
        <f t="shared" si="95"/>
        <v>7797.59</v>
      </c>
      <c r="N100" s="41">
        <v>2.3E-2</v>
      </c>
      <c r="O100" s="56" t="s">
        <v>144</v>
      </c>
      <c r="Q100">
        <v>2.7</v>
      </c>
      <c r="R100">
        <v>24.22</v>
      </c>
    </row>
    <row r="101" spans="1:18" ht="25.5">
      <c r="A101" s="24" t="s">
        <v>234</v>
      </c>
      <c r="B101" s="49">
        <v>260103</v>
      </c>
      <c r="C101" s="26" t="s">
        <v>48</v>
      </c>
      <c r="D101" s="24" t="s">
        <v>235</v>
      </c>
      <c r="E101" s="50" t="s">
        <v>50</v>
      </c>
      <c r="F101" s="28">
        <v>622.08000000000004</v>
      </c>
      <c r="G101" s="29">
        <v>622.08000000000004</v>
      </c>
      <c r="H101" s="29">
        <f t="shared" si="90"/>
        <v>2.23</v>
      </c>
      <c r="I101" s="29">
        <f t="shared" si="91"/>
        <v>0.1</v>
      </c>
      <c r="J101" s="28">
        <f t="shared" si="92"/>
        <v>2.33</v>
      </c>
      <c r="K101" s="28">
        <f t="shared" si="93"/>
        <v>1387.23</v>
      </c>
      <c r="L101" s="30">
        <f t="shared" si="94"/>
        <v>62.2</v>
      </c>
      <c r="M101" s="30">
        <f t="shared" si="95"/>
        <v>1449.43</v>
      </c>
      <c r="N101" s="41">
        <v>4.3E-3</v>
      </c>
      <c r="O101" s="50" t="s">
        <v>51</v>
      </c>
      <c r="Q101">
        <v>2.64</v>
      </c>
      <c r="R101">
        <v>0.12</v>
      </c>
    </row>
    <row r="102" spans="1:18" ht="25.5">
      <c r="A102" s="24" t="s">
        <v>236</v>
      </c>
      <c r="B102" s="49">
        <v>261008</v>
      </c>
      <c r="C102" s="26" t="s">
        <v>48</v>
      </c>
      <c r="D102" s="24" t="s">
        <v>237</v>
      </c>
      <c r="E102" s="50" t="s">
        <v>50</v>
      </c>
      <c r="F102" s="28">
        <v>622.08000000000004</v>
      </c>
      <c r="G102" s="29">
        <v>622.08000000000004</v>
      </c>
      <c r="H102" s="29">
        <f t="shared" si="90"/>
        <v>7.64</v>
      </c>
      <c r="I102" s="29">
        <f t="shared" si="91"/>
        <v>5.61</v>
      </c>
      <c r="J102" s="28">
        <f t="shared" si="92"/>
        <v>13.25</v>
      </c>
      <c r="K102" s="28">
        <f t="shared" si="93"/>
        <v>4752.6899999999996</v>
      </c>
      <c r="L102" s="30">
        <f t="shared" si="94"/>
        <v>3489.86</v>
      </c>
      <c r="M102" s="30">
        <f t="shared" si="95"/>
        <v>8242.5499999999993</v>
      </c>
      <c r="N102" s="41">
        <v>2.4299999999999999E-2</v>
      </c>
      <c r="O102" s="56" t="s">
        <v>144</v>
      </c>
      <c r="Q102">
        <v>9.0299999999999994</v>
      </c>
      <c r="R102">
        <v>6.63</v>
      </c>
    </row>
    <row r="103" spans="1:18" ht="25.5">
      <c r="A103" s="24" t="s">
        <v>238</v>
      </c>
      <c r="B103" s="49">
        <v>261610</v>
      </c>
      <c r="C103" s="26" t="s">
        <v>48</v>
      </c>
      <c r="D103" s="24" t="s">
        <v>239</v>
      </c>
      <c r="E103" s="50" t="s">
        <v>50</v>
      </c>
      <c r="F103" s="28">
        <v>622.08000000000004</v>
      </c>
      <c r="G103" s="29">
        <v>622.08000000000004</v>
      </c>
      <c r="H103" s="29">
        <f t="shared" si="90"/>
        <v>1.88</v>
      </c>
      <c r="I103" s="29">
        <f t="shared" si="91"/>
        <v>5.29</v>
      </c>
      <c r="J103" s="28">
        <f t="shared" si="92"/>
        <v>7.17</v>
      </c>
      <c r="K103" s="28">
        <f t="shared" si="93"/>
        <v>1169.51</v>
      </c>
      <c r="L103" s="30">
        <f t="shared" si="94"/>
        <v>3290.8</v>
      </c>
      <c r="M103" s="30">
        <f t="shared" si="95"/>
        <v>4460.3100000000004</v>
      </c>
      <c r="N103" s="41">
        <v>1.32E-2</v>
      </c>
      <c r="O103" s="56" t="s">
        <v>144</v>
      </c>
      <c r="Q103">
        <v>2.23</v>
      </c>
      <c r="R103">
        <v>6.25</v>
      </c>
    </row>
    <row r="104" spans="1:18">
      <c r="A104" s="19">
        <v>7</v>
      </c>
      <c r="B104" s="20"/>
      <c r="C104" s="20"/>
      <c r="D104" s="21" t="s">
        <v>240</v>
      </c>
      <c r="E104" s="20"/>
      <c r="F104" s="20"/>
      <c r="G104" s="20"/>
      <c r="H104" s="20"/>
      <c r="I104" s="20"/>
      <c r="J104" s="20"/>
      <c r="K104" s="20"/>
      <c r="L104" s="20"/>
      <c r="M104" s="44">
        <f>TRUNC(M105,2)</f>
        <v>1955.41</v>
      </c>
      <c r="N104" s="43">
        <v>5.7999999999999996E-3</v>
      </c>
      <c r="O104" s="20"/>
    </row>
    <row r="105" spans="1:18" ht="25.5">
      <c r="A105" s="24" t="s">
        <v>241</v>
      </c>
      <c r="B105" s="49">
        <v>270501</v>
      </c>
      <c r="C105" s="26" t="s">
        <v>48</v>
      </c>
      <c r="D105" s="24" t="s">
        <v>242</v>
      </c>
      <c r="E105" s="50" t="s">
        <v>50</v>
      </c>
      <c r="F105" s="28">
        <v>665.11</v>
      </c>
      <c r="G105" s="29">
        <v>665.11</v>
      </c>
      <c r="H105" s="29">
        <f t="shared" ref="H105" si="96">TRUNC((Q105*$Q$6)/100,2)</f>
        <v>1.63</v>
      </c>
      <c r="I105" s="29">
        <f t="shared" ref="I105" si="97">TRUNC((R105*$Q$6)/100,2)</f>
        <v>1.31</v>
      </c>
      <c r="J105" s="28">
        <f t="shared" ref="J105" si="98">TRUNC(H105+I105,2)</f>
        <v>2.94</v>
      </c>
      <c r="K105" s="28">
        <f t="shared" ref="K105" si="99">TRUNC(H105*G105,2)</f>
        <v>1084.1199999999999</v>
      </c>
      <c r="L105" s="30">
        <f t="shared" ref="L105" si="100">TRUNC(I105*G105,2)</f>
        <v>871.29</v>
      </c>
      <c r="M105" s="30">
        <f t="shared" ref="M105" si="101">TRUNC(K105+L105,2)</f>
        <v>1955.41</v>
      </c>
      <c r="N105" s="41">
        <v>5.7999999999999996E-3</v>
      </c>
      <c r="O105" s="50" t="s">
        <v>51</v>
      </c>
      <c r="Q105">
        <v>1.93</v>
      </c>
      <c r="R105">
        <v>1.55</v>
      </c>
    </row>
    <row r="106" spans="1:18">
      <c r="A106" s="151" t="s">
        <v>243</v>
      </c>
      <c r="B106" s="152"/>
      <c r="C106" s="152"/>
      <c r="D106" s="152"/>
      <c r="E106" s="152"/>
      <c r="F106" s="152"/>
      <c r="G106" s="152"/>
      <c r="H106" s="152"/>
      <c r="I106" s="152"/>
      <c r="J106" s="153"/>
      <c r="K106" s="44">
        <f>SUM(K8:K105)</f>
        <v>75599.460000000006</v>
      </c>
      <c r="L106" s="44">
        <f>SUM(L8:L105)</f>
        <v>263998.37999999995</v>
      </c>
      <c r="M106" s="52">
        <f>SUM(K106:L106)</f>
        <v>339597.83999999997</v>
      </c>
      <c r="N106" s="20"/>
      <c r="O106" s="20"/>
    </row>
    <row r="107" spans="1:18">
      <c r="A107" s="154"/>
      <c r="B107" s="155"/>
      <c r="C107" s="155"/>
      <c r="D107" s="155"/>
      <c r="E107" s="155"/>
      <c r="F107" s="155"/>
      <c r="G107" s="155"/>
      <c r="H107" s="155"/>
      <c r="I107" s="155"/>
      <c r="J107" s="155"/>
      <c r="K107" s="155"/>
      <c r="L107" s="155"/>
      <c r="M107" s="155"/>
      <c r="N107" s="155"/>
      <c r="O107" s="156"/>
    </row>
    <row r="108" spans="1:18">
      <c r="A108" s="145"/>
      <c r="B108" s="146"/>
      <c r="C108" s="146"/>
      <c r="D108" s="146"/>
      <c r="E108" s="146"/>
      <c r="F108" s="146"/>
      <c r="G108" s="146"/>
      <c r="H108" s="146"/>
      <c r="I108" s="147"/>
      <c r="J108" s="157" t="s">
        <v>244</v>
      </c>
      <c r="K108" s="158"/>
      <c r="L108" s="159">
        <f>SUM(M6,M22,M25,M37,M65,M88,M104)</f>
        <v>339597.83999999997</v>
      </c>
      <c r="M108" s="160"/>
      <c r="N108" s="161"/>
      <c r="O108" s="135"/>
    </row>
    <row r="109" spans="1:18">
      <c r="A109" s="145"/>
      <c r="B109" s="146"/>
      <c r="C109" s="146"/>
      <c r="D109" s="146"/>
      <c r="E109" s="146"/>
      <c r="F109" s="146"/>
      <c r="G109" s="146"/>
      <c r="H109" s="146"/>
      <c r="I109" s="147"/>
      <c r="J109" s="157" t="s">
        <v>245</v>
      </c>
      <c r="K109" s="158"/>
      <c r="L109" s="159">
        <f>L108*22.75%</f>
        <v>77258.508600000001</v>
      </c>
      <c r="M109" s="160"/>
      <c r="N109" s="161"/>
      <c r="O109" s="135"/>
    </row>
    <row r="110" spans="1:18">
      <c r="A110" s="145"/>
      <c r="B110" s="146"/>
      <c r="C110" s="146"/>
      <c r="D110" s="146"/>
      <c r="E110" s="146"/>
      <c r="F110" s="146"/>
      <c r="G110" s="146"/>
      <c r="H110" s="146"/>
      <c r="I110" s="147"/>
      <c r="J110" s="157" t="s">
        <v>246</v>
      </c>
      <c r="K110" s="158"/>
      <c r="L110" s="159">
        <f>L108+L109</f>
        <v>416856.34859999997</v>
      </c>
      <c r="M110" s="160"/>
      <c r="N110" s="161"/>
      <c r="O110" s="135"/>
    </row>
    <row r="111" spans="1:18">
      <c r="A111" s="144"/>
      <c r="B111" s="102"/>
      <c r="C111" s="102"/>
      <c r="D111" s="102"/>
      <c r="E111" s="102"/>
      <c r="F111" s="102"/>
      <c r="G111" s="102"/>
      <c r="H111" s="102"/>
      <c r="I111" s="102"/>
      <c r="J111" s="97"/>
      <c r="K111" s="97"/>
      <c r="L111" s="97"/>
      <c r="M111" s="97"/>
      <c r="N111" s="97"/>
      <c r="O111" s="57"/>
    </row>
    <row r="112" spans="1:18">
      <c r="A112" s="145"/>
      <c r="B112" s="146"/>
      <c r="C112" s="146"/>
      <c r="D112" s="146"/>
      <c r="E112" s="146"/>
      <c r="F112" s="146"/>
      <c r="G112" s="146"/>
      <c r="H112" s="146"/>
      <c r="I112" s="147"/>
      <c r="J112" s="148" t="s">
        <v>247</v>
      </c>
      <c r="K112" s="149"/>
      <c r="L112" s="150"/>
      <c r="M112" s="139">
        <f>SUM(M8:M21,M23:M24,M26:M33,M35:M36,M39:M41,M43:M44,M46:M47,M49,M51,M53,M55:M57,M59:M62,M64,M67:M69,M71:M87,M90:M96,M98,M101,M105)*22.75%+SUM(M8:M21,M23:M24,M26:M33,M35:M36,M39:M41,M43:M44,M46:M47,M49,M51,M53,M55:M57,M59:M62,M64,M67:M69,M71:M87,M90:M96,M98,M101,M105)</f>
        <v>387225.30874999979</v>
      </c>
      <c r="N112" s="140"/>
      <c r="O112" s="135"/>
    </row>
    <row r="113" spans="1:15">
      <c r="A113" s="145"/>
      <c r="B113" s="146"/>
      <c r="C113" s="146"/>
      <c r="D113" s="146"/>
      <c r="E113" s="146"/>
      <c r="F113" s="146"/>
      <c r="G113" s="146"/>
      <c r="H113" s="146"/>
      <c r="I113" s="147"/>
      <c r="J113" s="136" t="s">
        <v>248</v>
      </c>
      <c r="K113" s="137"/>
      <c r="L113" s="138"/>
      <c r="M113" s="139">
        <f>SUM(M52,M99:M100,M102:M103)*22.75%+SUM(M52,M99:M100,M102:M103)</f>
        <v>29631.039850000001</v>
      </c>
      <c r="N113" s="140"/>
      <c r="O113" s="135"/>
    </row>
    <row r="114" spans="1:15">
      <c r="A114" s="141"/>
      <c r="B114" s="142"/>
      <c r="C114" s="142"/>
      <c r="D114" s="142"/>
      <c r="E114" s="142"/>
      <c r="F114" s="142"/>
      <c r="G114" s="142"/>
      <c r="H114" s="142"/>
      <c r="I114" s="142"/>
      <c r="J114" s="142"/>
      <c r="K114" s="142"/>
      <c r="L114" s="142"/>
      <c r="M114" s="142"/>
      <c r="N114" s="142"/>
      <c r="O114" s="143"/>
    </row>
    <row r="117" spans="1:15">
      <c r="N117">
        <v>492298.62134999991</v>
      </c>
    </row>
    <row r="118" spans="1:15">
      <c r="N118" s="92">
        <f>N117-L110</f>
        <v>75442.272749999946</v>
      </c>
    </row>
  </sheetData>
  <mergeCells count="32">
    <mergeCell ref="A106:J106"/>
    <mergeCell ref="A107:O107"/>
    <mergeCell ref="A108:I110"/>
    <mergeCell ref="J108:K108"/>
    <mergeCell ref="L108:N108"/>
    <mergeCell ref="O108:O110"/>
    <mergeCell ref="J109:K109"/>
    <mergeCell ref="L109:N109"/>
    <mergeCell ref="J110:K110"/>
    <mergeCell ref="L110:N110"/>
    <mergeCell ref="O112:O113"/>
    <mergeCell ref="J113:L113"/>
    <mergeCell ref="M113:N113"/>
    <mergeCell ref="A114:O114"/>
    <mergeCell ref="A111:I111"/>
    <mergeCell ref="J111:N111"/>
    <mergeCell ref="A112:I113"/>
    <mergeCell ref="J112:L112"/>
    <mergeCell ref="M112:N112"/>
    <mergeCell ref="A2:O2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O4:O5"/>
    <mergeCell ref="A3:O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5"/>
  <sheetViews>
    <sheetView topLeftCell="A16" zoomScaleNormal="100" workbookViewId="0">
      <selection activeCell="H1" sqref="H1"/>
    </sheetView>
  </sheetViews>
  <sheetFormatPr defaultRowHeight="12.75"/>
  <cols>
    <col min="1" max="1" width="11.1640625" customWidth="1"/>
    <col min="2" max="2" width="49.1640625" customWidth="1"/>
    <col min="3" max="3" width="20" customWidth="1"/>
    <col min="4" max="4" width="16.6640625" customWidth="1"/>
    <col min="5" max="6" width="16" customWidth="1"/>
    <col min="7" max="7" width="17.83203125" customWidth="1"/>
    <col min="8" max="8" width="147.33203125" customWidth="1"/>
  </cols>
  <sheetData>
    <row r="1" spans="1:7" ht="87" customHeight="1"/>
    <row r="2" spans="1:7" ht="114" customHeight="1">
      <c r="A2" s="162" t="s">
        <v>310</v>
      </c>
      <c r="B2" s="163"/>
      <c r="C2" s="163"/>
      <c r="D2" s="163"/>
      <c r="E2" s="163"/>
      <c r="F2" s="163"/>
      <c r="G2" s="164"/>
    </row>
    <row r="3" spans="1:7" ht="30" customHeight="1">
      <c r="A3" s="165"/>
      <c r="B3" s="167" t="s">
        <v>249</v>
      </c>
      <c r="C3" s="58" t="s">
        <v>250</v>
      </c>
      <c r="D3" s="169" t="s">
        <v>251</v>
      </c>
      <c r="E3" s="170"/>
      <c r="F3" s="170"/>
      <c r="G3" s="171"/>
    </row>
    <row r="4" spans="1:7" ht="15" customHeight="1">
      <c r="A4" s="166"/>
      <c r="B4" s="168"/>
      <c r="C4" s="91">
        <f>SUM(C5:C17)</f>
        <v>416856.34859999997</v>
      </c>
      <c r="D4" s="59"/>
      <c r="E4" s="60" t="s">
        <v>252</v>
      </c>
      <c r="F4" s="60" t="s">
        <v>253</v>
      </c>
      <c r="G4" s="60" t="s">
        <v>254</v>
      </c>
    </row>
    <row r="5" spans="1:7" ht="15" customHeight="1">
      <c r="A5" s="61">
        <v>1</v>
      </c>
      <c r="B5" s="62" t="s">
        <v>255</v>
      </c>
      <c r="C5" s="89">
        <f>resumo!F4</f>
        <v>86393.85590000001</v>
      </c>
      <c r="D5" s="63">
        <v>1</v>
      </c>
      <c r="E5" s="5"/>
      <c r="F5" s="5"/>
      <c r="G5" s="5"/>
    </row>
    <row r="6" spans="1:7" ht="15" customHeight="1">
      <c r="A6" s="5"/>
      <c r="B6" s="5"/>
      <c r="C6" s="90"/>
      <c r="D6" s="64">
        <f>C5*D5</f>
        <v>86393.85590000001</v>
      </c>
      <c r="E6" s="5"/>
      <c r="F6" s="5"/>
      <c r="G6" s="5"/>
    </row>
    <row r="7" spans="1:7" ht="15" customHeight="1">
      <c r="A7" s="61">
        <v>4</v>
      </c>
      <c r="B7" s="62" t="s">
        <v>256</v>
      </c>
      <c r="C7" s="89">
        <f>resumo!F5</f>
        <v>19831.588199999998</v>
      </c>
      <c r="D7" s="63">
        <v>0.24729999999999999</v>
      </c>
      <c r="E7" s="63">
        <v>0.18890000000000001</v>
      </c>
      <c r="F7" s="63">
        <v>0.37209999999999999</v>
      </c>
      <c r="G7" s="65">
        <v>0.19170000000000001</v>
      </c>
    </row>
    <row r="8" spans="1:7" ht="15" customHeight="1">
      <c r="A8" s="5"/>
      <c r="B8" s="5"/>
      <c r="C8" s="90"/>
      <c r="D8" s="64">
        <f>$C$7*D7</f>
        <v>4904.351761859999</v>
      </c>
      <c r="E8" s="64">
        <f t="shared" ref="E8:G8" si="0">$C$7*E7</f>
        <v>3746.1870109799997</v>
      </c>
      <c r="F8" s="64">
        <f t="shared" si="0"/>
        <v>7379.3339692199988</v>
      </c>
      <c r="G8" s="64">
        <f t="shared" si="0"/>
        <v>3801.7154579399999</v>
      </c>
    </row>
    <row r="9" spans="1:7" ht="15" customHeight="1">
      <c r="A9" s="61">
        <v>5</v>
      </c>
      <c r="B9" s="62" t="s">
        <v>257</v>
      </c>
      <c r="C9" s="89">
        <f>resumo!F8</f>
        <v>208538.244225</v>
      </c>
      <c r="D9" s="5"/>
      <c r="E9" s="63">
        <v>0.5</v>
      </c>
      <c r="F9" s="63">
        <v>0.5</v>
      </c>
      <c r="G9" s="5"/>
    </row>
    <row r="10" spans="1:7" ht="15" customHeight="1">
      <c r="A10" s="5"/>
      <c r="B10" s="5"/>
      <c r="C10" s="90"/>
      <c r="D10" s="5"/>
      <c r="E10" s="64">
        <f>$C$9*E9</f>
        <v>104269.1221125</v>
      </c>
      <c r="F10" s="64">
        <f>$C$9*F9</f>
        <v>104269.1221125</v>
      </c>
      <c r="G10" s="5"/>
    </row>
    <row r="11" spans="1:7" ht="15" customHeight="1">
      <c r="A11" s="61">
        <v>17</v>
      </c>
      <c r="B11" s="62" t="s">
        <v>258</v>
      </c>
      <c r="C11" s="89">
        <f>resumo!F9</f>
        <v>33306.273049999996</v>
      </c>
      <c r="D11" s="5"/>
      <c r="E11" s="5"/>
      <c r="F11" s="63">
        <v>0.5</v>
      </c>
      <c r="G11" s="65">
        <v>0.5</v>
      </c>
    </row>
    <row r="12" spans="1:7" ht="15" customHeight="1">
      <c r="A12" s="5"/>
      <c r="B12" s="5"/>
      <c r="C12" s="90"/>
      <c r="D12" s="5"/>
      <c r="E12" s="5"/>
      <c r="F12" s="64">
        <f>$C$11*F11</f>
        <v>16653.136524999998</v>
      </c>
      <c r="G12" s="64">
        <f>$C$11*G11</f>
        <v>16653.136524999998</v>
      </c>
    </row>
    <row r="13" spans="1:7" ht="15" customHeight="1">
      <c r="A13" s="61">
        <v>27</v>
      </c>
      <c r="B13" s="62" t="s">
        <v>259</v>
      </c>
      <c r="C13" s="89">
        <f>resumo!F6</f>
        <v>46943.000174999994</v>
      </c>
      <c r="D13" s="5"/>
      <c r="E13" s="5"/>
      <c r="F13" s="63">
        <v>0.5</v>
      </c>
      <c r="G13" s="65">
        <v>0.5</v>
      </c>
    </row>
    <row r="14" spans="1:7" ht="15" customHeight="1">
      <c r="A14" s="5"/>
      <c r="B14" s="5"/>
      <c r="C14" s="90"/>
      <c r="D14" s="5"/>
      <c r="E14" s="5"/>
      <c r="F14" s="64">
        <f>$C$13*F13</f>
        <v>23471.500087499997</v>
      </c>
      <c r="G14" s="64">
        <f>$C$13*G13</f>
        <v>23471.500087499997</v>
      </c>
    </row>
    <row r="15" spans="1:7" ht="15" customHeight="1">
      <c r="A15" s="61">
        <v>28</v>
      </c>
      <c r="B15" s="62" t="s">
        <v>260</v>
      </c>
      <c r="C15" s="89">
        <f>resumo!F7</f>
        <v>19443.121275000001</v>
      </c>
      <c r="D15" s="5"/>
      <c r="E15" s="5"/>
      <c r="F15" s="63">
        <v>0.5</v>
      </c>
      <c r="G15" s="65">
        <v>0.5</v>
      </c>
    </row>
    <row r="16" spans="1:7" ht="15" customHeight="1">
      <c r="A16" s="5"/>
      <c r="B16" s="5"/>
      <c r="C16" s="90"/>
      <c r="D16" s="5"/>
      <c r="E16" s="5"/>
      <c r="F16" s="64">
        <f>$C$15*F15</f>
        <v>9721.5606375000007</v>
      </c>
      <c r="G16" s="64">
        <f>$C$15*G15</f>
        <v>9721.5606375000007</v>
      </c>
    </row>
    <row r="17" spans="1:8" ht="15" customHeight="1">
      <c r="A17" s="61">
        <v>38</v>
      </c>
      <c r="B17" s="62" t="s">
        <v>261</v>
      </c>
      <c r="C17" s="89">
        <f>resumo!F10</f>
        <v>2400.2657750000003</v>
      </c>
      <c r="D17" s="5"/>
      <c r="E17" s="5"/>
      <c r="F17" s="5"/>
      <c r="G17" s="63">
        <v>1</v>
      </c>
    </row>
    <row r="18" spans="1:8" ht="15" customHeight="1">
      <c r="A18" s="5"/>
      <c r="B18" s="5"/>
      <c r="C18" s="5"/>
      <c r="D18" s="5"/>
      <c r="E18" s="5"/>
      <c r="F18" s="5"/>
      <c r="G18" s="64">
        <f>$C$17*G17</f>
        <v>2400.2657750000003</v>
      </c>
    </row>
    <row r="19" spans="1:8" ht="15" customHeight="1">
      <c r="A19" s="5"/>
      <c r="B19" s="66" t="s">
        <v>262</v>
      </c>
      <c r="C19" s="5"/>
      <c r="D19" s="5"/>
      <c r="E19" s="5"/>
      <c r="F19" s="5"/>
      <c r="G19" s="5"/>
    </row>
    <row r="20" spans="1:8" ht="15" customHeight="1">
      <c r="A20" s="67"/>
      <c r="B20" s="68" t="s">
        <v>263</v>
      </c>
      <c r="C20" s="67"/>
      <c r="D20" s="69">
        <v>0.219</v>
      </c>
      <c r="E20" s="69">
        <v>0.2591</v>
      </c>
      <c r="F20" s="69">
        <v>0.38740000000000002</v>
      </c>
      <c r="G20" s="70">
        <v>0.13450000000000001</v>
      </c>
    </row>
    <row r="21" spans="1:8" ht="15" customHeight="1">
      <c r="A21" s="67"/>
      <c r="B21" s="68" t="s">
        <v>264</v>
      </c>
      <c r="C21" s="67"/>
      <c r="D21" s="71">
        <f>SUM(D6,D8,D10,D12,D14,D16,D18)</f>
        <v>91298.207661860011</v>
      </c>
      <c r="E21" s="71">
        <f t="shared" ref="E21:G21" si="1">SUM(E6,E8,E10,E12,E14,E16,E18)</f>
        <v>108015.30912347999</v>
      </c>
      <c r="F21" s="71">
        <f t="shared" si="1"/>
        <v>161494.65333171998</v>
      </c>
      <c r="G21" s="71">
        <f t="shared" si="1"/>
        <v>56048.178482939999</v>
      </c>
    </row>
    <row r="22" spans="1:8" ht="15" customHeight="1">
      <c r="A22" s="67"/>
      <c r="B22" s="68" t="s">
        <v>265</v>
      </c>
      <c r="C22" s="67"/>
      <c r="D22" s="69">
        <v>0.219</v>
      </c>
      <c r="E22" s="69">
        <v>0.47810000000000002</v>
      </c>
      <c r="F22" s="69">
        <v>0.86550000000000005</v>
      </c>
      <c r="G22" s="69">
        <v>1</v>
      </c>
    </row>
    <row r="23" spans="1:8" ht="15" customHeight="1">
      <c r="A23" s="67"/>
      <c r="B23" s="68" t="s">
        <v>266</v>
      </c>
      <c r="C23" s="67"/>
      <c r="D23" s="72">
        <f>D21</f>
        <v>91298.207661860011</v>
      </c>
      <c r="E23" s="73">
        <f>D23+E21</f>
        <v>199313.51678534001</v>
      </c>
      <c r="F23" s="73">
        <f t="shared" ref="F23:G23" si="2">E23+F21</f>
        <v>360808.17011705996</v>
      </c>
      <c r="G23" s="73">
        <f t="shared" si="2"/>
        <v>416856.34859999997</v>
      </c>
    </row>
    <row r="24" spans="1:8" ht="12.75" customHeight="1">
      <c r="A24" s="102"/>
      <c r="B24" s="102"/>
      <c r="C24" s="102"/>
      <c r="D24" s="102"/>
      <c r="E24" s="102"/>
      <c r="F24" s="102"/>
      <c r="G24" s="102"/>
      <c r="H24" s="102"/>
    </row>
    <row r="25" spans="1:8" ht="12.75" customHeight="1">
      <c r="A25" s="102"/>
      <c r="B25" s="102"/>
      <c r="C25" s="102"/>
      <c r="D25" s="102"/>
      <c r="E25" s="102"/>
      <c r="F25" s="102"/>
      <c r="G25" s="102"/>
      <c r="H25" s="102"/>
    </row>
  </sheetData>
  <mergeCells count="6">
    <mergeCell ref="A25:H25"/>
    <mergeCell ref="A2:G2"/>
    <mergeCell ref="A3:A4"/>
    <mergeCell ref="B3:B4"/>
    <mergeCell ref="D3:G3"/>
    <mergeCell ref="A24:H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4"/>
  <sheetViews>
    <sheetView workbookViewId="0">
      <selection activeCell="G10" sqref="G10"/>
    </sheetView>
  </sheetViews>
  <sheetFormatPr defaultRowHeight="12.75"/>
  <cols>
    <col min="1" max="1" width="62.83203125" customWidth="1"/>
    <col min="2" max="2" width="14.83203125" customWidth="1"/>
    <col min="3" max="3" width="12.5" customWidth="1"/>
    <col min="4" max="4" width="15.83203125" customWidth="1"/>
    <col min="5" max="5" width="23.33203125" customWidth="1"/>
    <col min="6" max="6" width="2.83203125" customWidth="1"/>
    <col min="7" max="7" width="162" customWidth="1"/>
  </cols>
  <sheetData>
    <row r="1" spans="1:5" ht="87" customHeight="1"/>
    <row r="2" spans="1:5" ht="20.25" customHeight="1">
      <c r="A2" s="181" t="s">
        <v>295</v>
      </c>
      <c r="B2" s="182"/>
      <c r="C2" s="182"/>
      <c r="D2" s="182"/>
      <c r="E2" s="183"/>
    </row>
    <row r="3" spans="1:5">
      <c r="A3" s="172" t="s">
        <v>296</v>
      </c>
      <c r="B3" s="146"/>
      <c r="C3" s="146"/>
      <c r="D3" s="146"/>
      <c r="E3" s="147"/>
    </row>
    <row r="4" spans="1:5">
      <c r="A4" s="173" t="s">
        <v>267</v>
      </c>
      <c r="B4" s="174"/>
      <c r="C4" s="174"/>
      <c r="D4" s="174"/>
      <c r="E4" s="175"/>
    </row>
    <row r="5" spans="1:5">
      <c r="A5" s="74" t="s">
        <v>268</v>
      </c>
      <c r="B5" s="6"/>
      <c r="C5" s="6"/>
      <c r="D5" s="6"/>
      <c r="E5" s="57"/>
    </row>
    <row r="6" spans="1:5" ht="27" customHeight="1">
      <c r="A6" s="75" t="s">
        <v>269</v>
      </c>
      <c r="B6" s="76"/>
      <c r="C6" s="76"/>
      <c r="D6" s="76"/>
      <c r="E6" s="77"/>
    </row>
    <row r="7" spans="1:5" ht="15" customHeight="1">
      <c r="A7" s="176" t="s">
        <v>270</v>
      </c>
      <c r="B7" s="177"/>
      <c r="C7" s="177"/>
      <c r="D7" s="178"/>
      <c r="E7" s="179"/>
    </row>
    <row r="8" spans="1:5" ht="15" customHeight="1">
      <c r="A8" s="78" t="s">
        <v>271</v>
      </c>
      <c r="B8" s="79" t="s">
        <v>272</v>
      </c>
      <c r="C8" s="79" t="s">
        <v>273</v>
      </c>
      <c r="D8" s="79" t="s">
        <v>274</v>
      </c>
      <c r="E8" s="180"/>
    </row>
    <row r="9" spans="1:5" ht="15" customHeight="1">
      <c r="A9" s="2" t="s">
        <v>275</v>
      </c>
      <c r="B9" s="80">
        <v>20.34</v>
      </c>
      <c r="C9" s="80">
        <v>22.12</v>
      </c>
      <c r="D9" s="80">
        <v>25</v>
      </c>
      <c r="E9" s="180"/>
    </row>
    <row r="10" spans="1:5" ht="14.1" customHeight="1">
      <c r="A10" s="141"/>
      <c r="B10" s="142"/>
      <c r="C10" s="142"/>
      <c r="D10" s="142"/>
      <c r="E10" s="143"/>
    </row>
    <row r="11" spans="1:5" ht="15" customHeight="1">
      <c r="A11" s="187" t="s">
        <v>2</v>
      </c>
      <c r="B11" s="189" t="s">
        <v>276</v>
      </c>
      <c r="C11" s="190"/>
      <c r="D11" s="191"/>
      <c r="E11" s="192" t="s">
        <v>277</v>
      </c>
    </row>
    <row r="12" spans="1:5" ht="15" customHeight="1">
      <c r="A12" s="188"/>
      <c r="B12" s="82" t="s">
        <v>278</v>
      </c>
      <c r="C12" s="81" t="s">
        <v>279</v>
      </c>
      <c r="D12" s="81" t="s">
        <v>280</v>
      </c>
      <c r="E12" s="193"/>
    </row>
    <row r="13" spans="1:5" ht="15" customHeight="1">
      <c r="A13" s="2" t="s">
        <v>281</v>
      </c>
      <c r="B13" s="83">
        <v>3</v>
      </c>
      <c r="C13" s="83">
        <v>4</v>
      </c>
      <c r="D13" s="83">
        <v>5.5</v>
      </c>
      <c r="E13" s="84">
        <v>4</v>
      </c>
    </row>
    <row r="14" spans="1:5" ht="15" customHeight="1">
      <c r="A14" s="2" t="s">
        <v>282</v>
      </c>
      <c r="B14" s="83">
        <v>0.8</v>
      </c>
      <c r="C14" s="83">
        <v>0.8</v>
      </c>
      <c r="D14" s="83">
        <v>1</v>
      </c>
      <c r="E14" s="84">
        <v>0.8</v>
      </c>
    </row>
    <row r="15" spans="1:5" ht="15" customHeight="1">
      <c r="A15" s="2" t="s">
        <v>283</v>
      </c>
      <c r="B15" s="83">
        <v>0.97</v>
      </c>
      <c r="C15" s="83">
        <v>1.27</v>
      </c>
      <c r="D15" s="83">
        <v>1.27</v>
      </c>
      <c r="E15" s="84">
        <v>1.27</v>
      </c>
    </row>
    <row r="16" spans="1:5" ht="15" customHeight="1">
      <c r="A16" s="2" t="s">
        <v>284</v>
      </c>
      <c r="B16" s="83">
        <v>0.59</v>
      </c>
      <c r="C16" s="83">
        <v>1.23</v>
      </c>
      <c r="D16" s="83">
        <v>1.39</v>
      </c>
      <c r="E16" s="84">
        <v>1.23</v>
      </c>
    </row>
    <row r="17" spans="1:5" ht="15" customHeight="1">
      <c r="A17" s="2" t="s">
        <v>285</v>
      </c>
      <c r="B17" s="83">
        <v>6.16</v>
      </c>
      <c r="C17" s="83">
        <v>7.4</v>
      </c>
      <c r="D17" s="83">
        <v>8.9600000000000009</v>
      </c>
      <c r="E17" s="84">
        <v>7.4</v>
      </c>
    </row>
    <row r="18" spans="1:5" ht="15" customHeight="1">
      <c r="A18" s="7" t="s">
        <v>286</v>
      </c>
      <c r="B18" s="85">
        <v>5.65</v>
      </c>
      <c r="C18" s="85">
        <v>6.65</v>
      </c>
      <c r="D18" s="85">
        <v>8.65</v>
      </c>
      <c r="E18" s="85">
        <v>6.05</v>
      </c>
    </row>
    <row r="19" spans="1:5" ht="15" customHeight="1">
      <c r="A19" s="2" t="s">
        <v>287</v>
      </c>
      <c r="B19" s="83">
        <v>3</v>
      </c>
      <c r="C19" s="83">
        <v>3</v>
      </c>
      <c r="D19" s="83">
        <v>3</v>
      </c>
      <c r="E19" s="84">
        <v>3</v>
      </c>
    </row>
    <row r="20" spans="1:5" ht="15" customHeight="1">
      <c r="A20" s="2" t="s">
        <v>288</v>
      </c>
      <c r="B20" s="83">
        <v>0.65</v>
      </c>
      <c r="C20" s="83">
        <v>0.65</v>
      </c>
      <c r="D20" s="83">
        <v>0.65</v>
      </c>
      <c r="E20" s="84">
        <v>0.65</v>
      </c>
    </row>
    <row r="21" spans="1:5" ht="15" customHeight="1">
      <c r="A21" s="2" t="s">
        <v>289</v>
      </c>
      <c r="B21" s="83">
        <v>2</v>
      </c>
      <c r="C21" s="83">
        <v>3</v>
      </c>
      <c r="D21" s="83">
        <v>5</v>
      </c>
      <c r="E21" s="84">
        <v>2.4</v>
      </c>
    </row>
    <row r="22" spans="1:5" ht="15" customHeight="1">
      <c r="A22" s="66" t="s">
        <v>290</v>
      </c>
      <c r="B22" s="5"/>
      <c r="C22" s="5"/>
      <c r="D22" s="5"/>
      <c r="E22" s="85">
        <v>22.75</v>
      </c>
    </row>
    <row r="23" spans="1:5" ht="25.5" customHeight="1">
      <c r="A23" s="194" t="s">
        <v>303</v>
      </c>
      <c r="B23" s="195"/>
      <c r="C23" s="195"/>
      <c r="D23" s="195"/>
      <c r="E23" s="196"/>
    </row>
    <row r="24" spans="1:5" ht="83.25" customHeight="1">
      <c r="A24" s="184" t="s">
        <v>304</v>
      </c>
      <c r="B24" s="185"/>
      <c r="C24" s="185"/>
      <c r="D24" s="185"/>
      <c r="E24" s="186"/>
    </row>
    <row r="25" spans="1:5">
      <c r="A25" s="184" t="s">
        <v>302</v>
      </c>
      <c r="B25" s="185"/>
      <c r="C25" s="185"/>
      <c r="D25" s="185"/>
      <c r="E25" s="186"/>
    </row>
    <row r="26" spans="1:5">
      <c r="A26" s="184" t="s">
        <v>301</v>
      </c>
      <c r="B26" s="185"/>
      <c r="C26" s="185"/>
      <c r="D26" s="185"/>
      <c r="E26" s="186"/>
    </row>
    <row r="27" spans="1:5">
      <c r="A27" s="184" t="s">
        <v>300</v>
      </c>
      <c r="B27" s="185"/>
      <c r="C27" s="185"/>
      <c r="D27" s="185"/>
      <c r="E27" s="186"/>
    </row>
    <row r="28" spans="1:5">
      <c r="A28" s="184" t="s">
        <v>299</v>
      </c>
      <c r="B28" s="185"/>
      <c r="C28" s="185"/>
      <c r="D28" s="185"/>
      <c r="E28" s="186"/>
    </row>
    <row r="29" spans="1:5">
      <c r="A29" s="184" t="s">
        <v>298</v>
      </c>
      <c r="B29" s="185"/>
      <c r="C29" s="185"/>
      <c r="D29" s="185"/>
      <c r="E29" s="186"/>
    </row>
    <row r="30" spans="1:5" ht="26.25" customHeight="1">
      <c r="A30" s="184" t="s">
        <v>297</v>
      </c>
      <c r="B30" s="185"/>
      <c r="C30" s="185"/>
      <c r="D30" s="185"/>
      <c r="E30" s="186"/>
    </row>
    <row r="31" spans="1:5" ht="71.25" customHeight="1">
      <c r="A31" s="197" t="s">
        <v>291</v>
      </c>
      <c r="B31" s="198"/>
      <c r="C31" s="198"/>
      <c r="D31" s="198"/>
      <c r="E31" s="199"/>
    </row>
    <row r="32" spans="1:5" ht="13.35" customHeight="1">
      <c r="A32" s="141"/>
      <c r="B32" s="142"/>
      <c r="C32" s="142"/>
      <c r="D32" s="142"/>
      <c r="E32" s="143"/>
    </row>
    <row r="33" spans="1:7" ht="12.95" customHeight="1">
      <c r="A33" s="102"/>
      <c r="B33" s="102"/>
      <c r="C33" s="102"/>
      <c r="D33" s="102"/>
      <c r="E33" s="102"/>
      <c r="F33" s="102"/>
      <c r="G33" s="102"/>
    </row>
    <row r="34" spans="1:7" ht="12.95" customHeight="1">
      <c r="A34" s="102"/>
      <c r="B34" s="102"/>
      <c r="C34" s="102"/>
      <c r="D34" s="102"/>
      <c r="E34" s="102"/>
      <c r="F34" s="102"/>
      <c r="G34" s="102"/>
    </row>
  </sheetData>
  <mergeCells count="21">
    <mergeCell ref="A32:E32"/>
    <mergeCell ref="A33:G33"/>
    <mergeCell ref="A34:G34"/>
    <mergeCell ref="A2:E2"/>
    <mergeCell ref="A24:E24"/>
    <mergeCell ref="A25:E25"/>
    <mergeCell ref="A26:E26"/>
    <mergeCell ref="A27:E27"/>
    <mergeCell ref="A28:E28"/>
    <mergeCell ref="A29:E29"/>
    <mergeCell ref="A30:E30"/>
    <mergeCell ref="A11:A12"/>
    <mergeCell ref="B11:D11"/>
    <mergeCell ref="E11:E12"/>
    <mergeCell ref="A23:E23"/>
    <mergeCell ref="A31:E31"/>
    <mergeCell ref="A3:E3"/>
    <mergeCell ref="A4:E4"/>
    <mergeCell ref="A7:D7"/>
    <mergeCell ref="E7:E9"/>
    <mergeCell ref="A10:E1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maior relevv</vt:lpstr>
      <vt:lpstr>resumo</vt:lpstr>
      <vt:lpstr>orçamento</vt:lpstr>
      <vt:lpstr>cronograma</vt:lpstr>
      <vt:lpstr>BDI</vt:lpstr>
      <vt:lpstr>BDI!Area_de_impressao</vt:lpstr>
      <vt:lpstr>cronograma!Area_de_impressao</vt:lpstr>
      <vt:lpstr>'maior relevv'!Area_de_impressao</vt:lpstr>
      <vt:lpstr>orçamento!Area_de_impressao</vt:lpstr>
      <vt:lpstr>resumo!Area_de_impressao</vt:lpstr>
      <vt:lpstr>orçamento!Titulos_de_impressao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lastPrinted>2023-10-26T20:23:56Z</cp:lastPrinted>
  <dcterms:created xsi:type="dcterms:W3CDTF">2023-10-24T12:42:56Z</dcterms:created>
  <dcterms:modified xsi:type="dcterms:W3CDTF">2023-11-16T14:58:58Z</dcterms:modified>
</cp:coreProperties>
</file>